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1" yWindow="45" windowWidth="15195" windowHeight="8700" tabRatio="599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<sst xmlns="http://schemas.openxmlformats.org/spreadsheetml/2006/main" count="21" uniqueCount="18">
  <si>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x</t>
  </si>
  <si>
    <t>y</t>
  </si>
  <si>
    <t>xxx</t>
  </si>
  <si>
    <t>y1</t>
  </si>
  <si>
    <t>x2</t>
  </si>
  <si>
    <t>y2</t>
  </si>
  <si>
    <t>festes Ende</t>
  </si>
  <si>
    <t>loses Ende</t>
  </si>
  <si>
    <t xml:space="preserve">Reflexion am </t>
  </si>
  <si>
    <t>Ende</t>
  </si>
  <si>
    <t xml:space="preserve">Reflexion </t>
  </si>
  <si>
    <t>Phasensprung</t>
  </si>
  <si>
    <t>REFLEXION  VON   WELLEN</t>
  </si>
  <si>
    <t>Arte der Reflexion</t>
  </si>
  <si>
    <t>Schwingungszustand des Wellenträgers</t>
  </si>
  <si>
    <t>Dieses Animation soll die Reflexion einer Welle an einem festen und einem losen Ende verdeutlichen.</t>
  </si>
  <si>
    <t>Wähle im Listenfeld die Art der Reflexion und mit dem Schieberegler den Schwingungszustand bzw. Zeitpunkt, zu dem du die Welle beobachten möchtest.</t>
  </si>
  <si>
    <r>
      <t xml:space="preserve">Autor: Ulf Konrad  </t>
    </r>
    <r>
      <rPr>
        <sz val="12"/>
        <rFont val="Arial"/>
        <family val="2"/>
      </rPr>
      <t>©</t>
    </r>
    <r>
      <rPr>
        <sz val="10"/>
        <rFont val="Arial"/>
        <family val="0"/>
      </rPr>
      <t xml:space="preserve">  2007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</si>
</sst>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8"/>
      <name val="Tahoma"/>
      <family val="2"/>
    </font>
    <font>
      <sz val="10.5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sz val="10"/>
      <color indexed="23"/>
      <name val="Arial"/>
      <family val="0"/>
    </font>
    <font>
      <sz val="10"/>
      <color indexed="22"/>
      <name val="Arial"/>
      <family val="0"/>
    </font>
    <font>
      <b/>
      <u val="single"/>
      <sz val="12"/>
      <name val="Arial"/>
      <family val="2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5" fillId="3" borderId="0" xfId="0" applyFont="1" applyFill="1" applyAlignment="1" applyProtection="1">
      <alignment/>
      <protection/>
    </xf>
    <xf numFmtId="0" fontId="6" fillId="3" borderId="0" xfId="0" applyFont="1" applyFill="1" applyAlignment="1" applyProtection="1">
      <alignment horizontal="center"/>
      <protection/>
    </xf>
    <xf numFmtId="0" fontId="7" fillId="3" borderId="0" xfId="0" applyFont="1" applyFill="1" applyAlignment="1" applyProtection="1">
      <alignment/>
      <protection/>
    </xf>
    <xf numFmtId="0" fontId="8" fillId="3" borderId="0" xfId="0" applyFont="1" applyFill="1" applyAlignment="1" applyProtection="1">
      <alignment/>
      <protection locked="0"/>
    </xf>
    <xf numFmtId="0" fontId="8" fillId="3" borderId="0" xfId="0" applyFont="1" applyFill="1" applyAlignment="1" applyProtection="1">
      <alignment/>
      <protection/>
    </xf>
    <xf numFmtId="0" fontId="9" fillId="3" borderId="0" xfId="0" applyFont="1" applyFill="1" applyAlignment="1" applyProtection="1">
      <alignment/>
      <protection/>
    </xf>
    <xf numFmtId="0" fontId="9" fillId="3" borderId="0" xfId="0" applyFont="1" applyFill="1" applyAlignment="1" applyProtection="1">
      <alignment/>
      <protection locked="0"/>
    </xf>
    <xf numFmtId="0" fontId="8" fillId="2" borderId="0" xfId="0" applyFont="1" applyFill="1" applyAlignment="1" applyProtection="1">
      <alignment/>
      <protection locked="0"/>
    </xf>
    <xf numFmtId="0" fontId="8" fillId="3" borderId="0" xfId="0" applyFont="1" applyFill="1" applyAlignment="1" applyProtection="1">
      <alignment horizontal="center"/>
      <protection/>
    </xf>
    <xf numFmtId="0" fontId="0" fillId="3" borderId="0" xfId="0" applyFon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10" fillId="4" borderId="0" xfId="0" applyFont="1" applyFill="1" applyAlignment="1" applyProtection="1">
      <alignment/>
      <protection/>
    </xf>
    <xf numFmtId="0" fontId="11" fillId="4" borderId="0" xfId="0" applyFont="1" applyFill="1" applyAlignment="1" applyProtection="1">
      <alignment/>
      <protection/>
    </xf>
    <xf numFmtId="0" fontId="5" fillId="3" borderId="0" xfId="0" applyFont="1" applyFill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  <strike val="0"/>
        <color rgb="FF3399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Tabelle1!$B$14:$B$74</c:f>
              <c:numCache>
                <c:ptCount val="6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  <c:pt idx="25">
                  <c:v>375</c:v>
                </c:pt>
                <c:pt idx="26">
                  <c:v>390</c:v>
                </c:pt>
                <c:pt idx="27">
                  <c:v>405</c:v>
                </c:pt>
                <c:pt idx="28">
                  <c:v>420</c:v>
                </c:pt>
                <c:pt idx="29">
                  <c:v>435</c:v>
                </c:pt>
                <c:pt idx="30">
                  <c:v>450</c:v>
                </c:pt>
                <c:pt idx="31">
                  <c:v>465</c:v>
                </c:pt>
                <c:pt idx="32">
                  <c:v>480</c:v>
                </c:pt>
                <c:pt idx="33">
                  <c:v>495</c:v>
                </c:pt>
                <c:pt idx="34">
                  <c:v>510</c:v>
                </c:pt>
                <c:pt idx="35">
                  <c:v>525</c:v>
                </c:pt>
                <c:pt idx="36">
                  <c:v>540</c:v>
                </c:pt>
                <c:pt idx="37">
                  <c:v>555</c:v>
                </c:pt>
                <c:pt idx="38">
                  <c:v>570</c:v>
                </c:pt>
                <c:pt idx="39">
                  <c:v>585</c:v>
                </c:pt>
                <c:pt idx="40">
                  <c:v>600</c:v>
                </c:pt>
                <c:pt idx="41">
                  <c:v>615</c:v>
                </c:pt>
                <c:pt idx="42">
                  <c:v>630</c:v>
                </c:pt>
                <c:pt idx="43">
                  <c:v>645</c:v>
                </c:pt>
                <c:pt idx="44">
                  <c:v>660</c:v>
                </c:pt>
                <c:pt idx="45">
                  <c:v>675</c:v>
                </c:pt>
                <c:pt idx="46">
                  <c:v>690</c:v>
                </c:pt>
                <c:pt idx="47">
                  <c:v>705</c:v>
                </c:pt>
                <c:pt idx="48">
                  <c:v>720</c:v>
                </c:pt>
                <c:pt idx="49">
                  <c:v>735</c:v>
                </c:pt>
                <c:pt idx="50">
                  <c:v>750</c:v>
                </c:pt>
                <c:pt idx="51">
                  <c:v>765</c:v>
                </c:pt>
                <c:pt idx="52">
                  <c:v>780</c:v>
                </c:pt>
                <c:pt idx="53">
                  <c:v>795</c:v>
                </c:pt>
                <c:pt idx="54">
                  <c:v>810</c:v>
                </c:pt>
                <c:pt idx="55">
                  <c:v>825</c:v>
                </c:pt>
                <c:pt idx="56">
                  <c:v>840</c:v>
                </c:pt>
                <c:pt idx="57">
                  <c:v>855</c:v>
                </c:pt>
                <c:pt idx="58">
                  <c:v>870</c:v>
                </c:pt>
                <c:pt idx="59">
                  <c:v>885</c:v>
                </c:pt>
                <c:pt idx="60">
                  <c:v>900</c:v>
                </c:pt>
              </c:numCache>
            </c:numRef>
          </c:xVal>
          <c:yVal>
            <c:numRef>
              <c:f>Tabelle1!$F$14:$F$74</c:f>
              <c:numCache>
                <c:ptCount val="61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-5</c:v>
                </c:pt>
                <c:pt idx="6">
                  <c:v>-5</c:v>
                </c:pt>
                <c:pt idx="7">
                  <c:v>-5</c:v>
                </c:pt>
                <c:pt idx="8">
                  <c:v>-5</c:v>
                </c:pt>
                <c:pt idx="9">
                  <c:v>-5</c:v>
                </c:pt>
                <c:pt idx="10">
                  <c:v>-5</c:v>
                </c:pt>
                <c:pt idx="11">
                  <c:v>-5</c:v>
                </c:pt>
                <c:pt idx="12">
                  <c:v>-5</c:v>
                </c:pt>
                <c:pt idx="13">
                  <c:v>-5</c:v>
                </c:pt>
                <c:pt idx="14">
                  <c:v>-5</c:v>
                </c:pt>
                <c:pt idx="15">
                  <c:v>-5</c:v>
                </c:pt>
                <c:pt idx="16">
                  <c:v>-5</c:v>
                </c:pt>
                <c:pt idx="17">
                  <c:v>-5</c:v>
                </c:pt>
                <c:pt idx="18">
                  <c:v>-5</c:v>
                </c:pt>
                <c:pt idx="19">
                  <c:v>-5</c:v>
                </c:pt>
                <c:pt idx="20">
                  <c:v>-5</c:v>
                </c:pt>
                <c:pt idx="21">
                  <c:v>-5</c:v>
                </c:pt>
                <c:pt idx="22">
                  <c:v>-5</c:v>
                </c:pt>
                <c:pt idx="23">
                  <c:v>-5</c:v>
                </c:pt>
                <c:pt idx="24">
                  <c:v>-5</c:v>
                </c:pt>
                <c:pt idx="25">
                  <c:v>-5</c:v>
                </c:pt>
                <c:pt idx="26">
                  <c:v>-5</c:v>
                </c:pt>
                <c:pt idx="27">
                  <c:v>-5</c:v>
                </c:pt>
                <c:pt idx="28">
                  <c:v>-5</c:v>
                </c:pt>
                <c:pt idx="29">
                  <c:v>-5</c:v>
                </c:pt>
                <c:pt idx="30">
                  <c:v>-5</c:v>
                </c:pt>
                <c:pt idx="31">
                  <c:v>-5</c:v>
                </c:pt>
                <c:pt idx="32">
                  <c:v>-5</c:v>
                </c:pt>
                <c:pt idx="33">
                  <c:v>-5</c:v>
                </c:pt>
                <c:pt idx="34">
                  <c:v>0.25881904510252074</c:v>
                </c:pt>
                <c:pt idx="35">
                  <c:v>0.49999999999999994</c:v>
                </c:pt>
                <c:pt idx="36">
                  <c:v>0.7071067811865475</c:v>
                </c:pt>
                <c:pt idx="37">
                  <c:v>0.8660254037844386</c:v>
                </c:pt>
                <c:pt idx="38">
                  <c:v>0.9659258262890683</c:v>
                </c:pt>
                <c:pt idx="39">
                  <c:v>1</c:v>
                </c:pt>
                <c:pt idx="40">
                  <c:v>0.9659258262890683</c:v>
                </c:pt>
                <c:pt idx="41">
                  <c:v>0.8660254037844387</c:v>
                </c:pt>
                <c:pt idx="42">
                  <c:v>0.7071067811865476</c:v>
                </c:pt>
                <c:pt idx="43">
                  <c:v>0.49999999999999994</c:v>
                </c:pt>
                <c:pt idx="44">
                  <c:v>0.258819045102521</c:v>
                </c:pt>
                <c:pt idx="45">
                  <c:v>1.22514845490862E-16</c:v>
                </c:pt>
                <c:pt idx="46">
                  <c:v>-5</c:v>
                </c:pt>
                <c:pt idx="47">
                  <c:v>-5</c:v>
                </c:pt>
                <c:pt idx="48">
                  <c:v>-5</c:v>
                </c:pt>
                <c:pt idx="49">
                  <c:v>-5</c:v>
                </c:pt>
                <c:pt idx="50">
                  <c:v>-5</c:v>
                </c:pt>
                <c:pt idx="51">
                  <c:v>-5</c:v>
                </c:pt>
                <c:pt idx="52">
                  <c:v>-5</c:v>
                </c:pt>
                <c:pt idx="53">
                  <c:v>-5</c:v>
                </c:pt>
                <c:pt idx="54">
                  <c:v>-5</c:v>
                </c:pt>
                <c:pt idx="55">
                  <c:v>-5</c:v>
                </c:pt>
                <c:pt idx="56">
                  <c:v>-5</c:v>
                </c:pt>
                <c:pt idx="57">
                  <c:v>-5</c:v>
                </c:pt>
                <c:pt idx="58">
                  <c:v>-5</c:v>
                </c:pt>
                <c:pt idx="59">
                  <c:v>-5</c:v>
                </c:pt>
                <c:pt idx="60">
                  <c:v>-5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Tabelle1!$M$9:$M$10</c:f>
              <c:numCache>
                <c:ptCount val="2"/>
                <c:pt idx="0">
                  <c:v>900</c:v>
                </c:pt>
                <c:pt idx="1">
                  <c:v>900</c:v>
                </c:pt>
              </c:numCache>
            </c:numRef>
          </c:xVal>
          <c:yVal>
            <c:numRef>
              <c:f>Tabelle1!$N$9:$N$10</c:f>
              <c:numCache>
                <c:ptCount val="2"/>
                <c:pt idx="0">
                  <c:v>-1</c:v>
                </c:pt>
                <c:pt idx="1">
                  <c:v>2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Tabelle1!$H$14:$H$74</c:f>
              <c:numCache>
                <c:ptCount val="61"/>
                <c:pt idx="0">
                  <c:v>900</c:v>
                </c:pt>
                <c:pt idx="1">
                  <c:v>885</c:v>
                </c:pt>
                <c:pt idx="2">
                  <c:v>870</c:v>
                </c:pt>
                <c:pt idx="3">
                  <c:v>855</c:v>
                </c:pt>
                <c:pt idx="4">
                  <c:v>840</c:v>
                </c:pt>
                <c:pt idx="5">
                  <c:v>825</c:v>
                </c:pt>
                <c:pt idx="6">
                  <c:v>810</c:v>
                </c:pt>
                <c:pt idx="7">
                  <c:v>795</c:v>
                </c:pt>
                <c:pt idx="8">
                  <c:v>780</c:v>
                </c:pt>
                <c:pt idx="9">
                  <c:v>765</c:v>
                </c:pt>
                <c:pt idx="10">
                  <c:v>750</c:v>
                </c:pt>
                <c:pt idx="11">
                  <c:v>735</c:v>
                </c:pt>
                <c:pt idx="12">
                  <c:v>720</c:v>
                </c:pt>
                <c:pt idx="13">
                  <c:v>705</c:v>
                </c:pt>
                <c:pt idx="14">
                  <c:v>690</c:v>
                </c:pt>
                <c:pt idx="15">
                  <c:v>675</c:v>
                </c:pt>
                <c:pt idx="16">
                  <c:v>660</c:v>
                </c:pt>
                <c:pt idx="17">
                  <c:v>645</c:v>
                </c:pt>
                <c:pt idx="18">
                  <c:v>630</c:v>
                </c:pt>
                <c:pt idx="19">
                  <c:v>615</c:v>
                </c:pt>
                <c:pt idx="20">
                  <c:v>600</c:v>
                </c:pt>
                <c:pt idx="21">
                  <c:v>585</c:v>
                </c:pt>
                <c:pt idx="22">
                  <c:v>570</c:v>
                </c:pt>
                <c:pt idx="23">
                  <c:v>555</c:v>
                </c:pt>
                <c:pt idx="24">
                  <c:v>540</c:v>
                </c:pt>
                <c:pt idx="25">
                  <c:v>525</c:v>
                </c:pt>
                <c:pt idx="26">
                  <c:v>510</c:v>
                </c:pt>
                <c:pt idx="27">
                  <c:v>495</c:v>
                </c:pt>
                <c:pt idx="28">
                  <c:v>480</c:v>
                </c:pt>
                <c:pt idx="29">
                  <c:v>465</c:v>
                </c:pt>
                <c:pt idx="30">
                  <c:v>450</c:v>
                </c:pt>
                <c:pt idx="31">
                  <c:v>435</c:v>
                </c:pt>
                <c:pt idx="32">
                  <c:v>420</c:v>
                </c:pt>
                <c:pt idx="33">
                  <c:v>405</c:v>
                </c:pt>
                <c:pt idx="34">
                  <c:v>390</c:v>
                </c:pt>
                <c:pt idx="35">
                  <c:v>375</c:v>
                </c:pt>
                <c:pt idx="36">
                  <c:v>360</c:v>
                </c:pt>
                <c:pt idx="37">
                  <c:v>345</c:v>
                </c:pt>
                <c:pt idx="38">
                  <c:v>330</c:v>
                </c:pt>
                <c:pt idx="39">
                  <c:v>315</c:v>
                </c:pt>
                <c:pt idx="40">
                  <c:v>300</c:v>
                </c:pt>
                <c:pt idx="41">
                  <c:v>285</c:v>
                </c:pt>
                <c:pt idx="42">
                  <c:v>270</c:v>
                </c:pt>
                <c:pt idx="43">
                  <c:v>255</c:v>
                </c:pt>
                <c:pt idx="44">
                  <c:v>240</c:v>
                </c:pt>
                <c:pt idx="45">
                  <c:v>225</c:v>
                </c:pt>
                <c:pt idx="46">
                  <c:v>210</c:v>
                </c:pt>
                <c:pt idx="47">
                  <c:v>195</c:v>
                </c:pt>
                <c:pt idx="48">
                  <c:v>180</c:v>
                </c:pt>
                <c:pt idx="49">
                  <c:v>165</c:v>
                </c:pt>
                <c:pt idx="50">
                  <c:v>150</c:v>
                </c:pt>
                <c:pt idx="51">
                  <c:v>135</c:v>
                </c:pt>
                <c:pt idx="52">
                  <c:v>120</c:v>
                </c:pt>
                <c:pt idx="53">
                  <c:v>105</c:v>
                </c:pt>
                <c:pt idx="54">
                  <c:v>90</c:v>
                </c:pt>
                <c:pt idx="55">
                  <c:v>75</c:v>
                </c:pt>
                <c:pt idx="56">
                  <c:v>60</c:v>
                </c:pt>
                <c:pt idx="57">
                  <c:v>45</c:v>
                </c:pt>
                <c:pt idx="58">
                  <c:v>30</c:v>
                </c:pt>
                <c:pt idx="59">
                  <c:v>15</c:v>
                </c:pt>
                <c:pt idx="60">
                  <c:v>0</c:v>
                </c:pt>
              </c:numCache>
            </c:numRef>
          </c:xVal>
          <c:yVal>
            <c:numRef>
              <c:f>Tabelle1!$K$14:$K$74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-5</c:v>
                </c:pt>
                <c:pt idx="16">
                  <c:v>-5</c:v>
                </c:pt>
                <c:pt idx="17">
                  <c:v>-5</c:v>
                </c:pt>
                <c:pt idx="18">
                  <c:v>-5</c:v>
                </c:pt>
                <c:pt idx="19">
                  <c:v>-5</c:v>
                </c:pt>
                <c:pt idx="20">
                  <c:v>-5</c:v>
                </c:pt>
                <c:pt idx="21">
                  <c:v>-5</c:v>
                </c:pt>
                <c:pt idx="22">
                  <c:v>-5</c:v>
                </c:pt>
                <c:pt idx="23">
                  <c:v>-5</c:v>
                </c:pt>
                <c:pt idx="24">
                  <c:v>-5</c:v>
                </c:pt>
                <c:pt idx="25">
                  <c:v>-5</c:v>
                </c:pt>
                <c:pt idx="26">
                  <c:v>-5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Tabelle1!$M$11:$M$12</c:f>
              <c:numCache>
                <c:ptCount val="2"/>
                <c:pt idx="0">
                  <c:v>898</c:v>
                </c:pt>
                <c:pt idx="1">
                  <c:v>898</c:v>
                </c:pt>
              </c:numCache>
            </c:numRef>
          </c:xVal>
          <c:yVal>
            <c:numRef>
              <c:f>Tabelle1!$O$9:$O$10</c:f>
              <c:numCache>
                <c:ptCount val="2"/>
                <c:pt idx="0">
                  <c:v>-1</c:v>
                </c:pt>
                <c:pt idx="1">
                  <c:v>2</c:v>
                </c:pt>
              </c:numCache>
            </c:numRef>
          </c:yVal>
          <c:smooth val="0"/>
        </c:ser>
        <c:axId val="63163877"/>
        <c:axId val="31603982"/>
      </c:scatterChart>
      <c:valAx>
        <c:axId val="63163877"/>
        <c:scaling>
          <c:orientation val="minMax"/>
          <c:max val="91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crossAx val="31603982"/>
        <c:crosses val="autoZero"/>
        <c:crossBetween val="midCat"/>
        <c:dispUnits/>
      </c:valAx>
      <c:valAx>
        <c:axId val="31603982"/>
        <c:scaling>
          <c:orientation val="minMax"/>
          <c:max val="2.2"/>
          <c:min val="-1.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163877"/>
        <c:crosses val="autoZero"/>
        <c:crossBetween val="midCat"/>
        <c:dispUnits/>
        <c:majorUnit val="2"/>
        <c:minorUnit val="2"/>
      </c:valAx>
      <c:spPr>
        <a:gradFill rotWithShape="1">
          <a:gsLst>
            <a:gs pos="0">
              <a:srgbClr val="585858"/>
            </a:gs>
            <a:gs pos="5000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585858"/>
        </a:gs>
        <a:gs pos="50000">
          <a:srgbClr val="C0C0C0"/>
        </a:gs>
        <a:gs pos="100000">
          <a:srgbClr val="585858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10</xdr:row>
      <xdr:rowOff>28575</xdr:rowOff>
    </xdr:from>
    <xdr:to>
      <xdr:col>12</xdr:col>
      <xdr:colOff>152400</xdr:colOff>
      <xdr:row>31</xdr:row>
      <xdr:rowOff>76200</xdr:rowOff>
    </xdr:to>
    <xdr:graphicFrame>
      <xdr:nvGraphicFramePr>
        <xdr:cNvPr id="1" name="Chart 2"/>
        <xdr:cNvGraphicFramePr/>
      </xdr:nvGraphicFramePr>
      <xdr:xfrm>
        <a:off x="171450" y="1657350"/>
        <a:ext cx="75247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workbookViewId="0" topLeftCell="A1">
      <selection activeCell="R1" sqref="R1"/>
    </sheetView>
  </sheetViews>
  <sheetFormatPr defaultColWidth="11.421875" defaultRowHeight="12.75"/>
  <cols>
    <col min="1" max="1" width="7.8515625" style="1" customWidth="1"/>
    <col min="2" max="2" width="10.00390625" style="1" customWidth="1"/>
    <col min="3" max="3" width="10.7109375" style="1" customWidth="1"/>
    <col min="4" max="4" width="9.140625" style="1" customWidth="1"/>
    <col min="5" max="5" width="11.421875" style="1" customWidth="1"/>
    <col min="6" max="6" width="11.8515625" style="1" customWidth="1"/>
    <col min="7" max="8" width="7.57421875" style="1" customWidth="1"/>
    <col min="9" max="10" width="11.421875" style="1" customWidth="1"/>
    <col min="11" max="11" width="8.00390625" style="1" customWidth="1"/>
    <col min="12" max="12" width="6.140625" style="1" customWidth="1"/>
    <col min="13" max="13" width="17.140625" style="1" customWidth="1"/>
    <col min="14" max="14" width="9.421875" style="1" customWidth="1"/>
    <col min="15" max="16384" width="11.421875" style="1" customWidth="1"/>
  </cols>
  <sheetData>
    <row r="1" spans="1:20" ht="9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"/>
      <c r="O1" s="3"/>
      <c r="P1" s="3"/>
      <c r="Q1" s="3"/>
      <c r="R1" s="3"/>
      <c r="S1" s="3"/>
      <c r="T1" s="3"/>
    </row>
    <row r="2" spans="1:20" ht="15.75">
      <c r="A2" s="15" t="s">
        <v>12</v>
      </c>
      <c r="B2" s="16"/>
      <c r="C2" s="16"/>
      <c r="D2" s="16"/>
      <c r="E2" s="14"/>
      <c r="F2" s="14"/>
      <c r="G2" s="14"/>
      <c r="H2" s="14"/>
      <c r="I2" s="14"/>
      <c r="J2" s="2" t="s">
        <v>17</v>
      </c>
      <c r="K2" s="2"/>
      <c r="L2" s="2"/>
      <c r="M2" s="14"/>
      <c r="N2" s="3"/>
      <c r="O2" s="3"/>
      <c r="P2" s="3"/>
      <c r="Q2" s="3"/>
      <c r="R2" s="3"/>
      <c r="S2" s="3"/>
      <c r="T2" s="3"/>
    </row>
    <row r="3" spans="1:20" ht="12.75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3"/>
      <c r="O3" s="3"/>
      <c r="P3" s="3"/>
      <c r="Q3" s="3"/>
      <c r="R3" s="3"/>
      <c r="S3" s="3"/>
      <c r="T3" s="3"/>
    </row>
    <row r="4" spans="1:20" ht="12.75">
      <c r="A4" s="14" t="s">
        <v>16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3"/>
      <c r="O4" s="3"/>
      <c r="P4" s="3"/>
      <c r="Q4" s="3"/>
      <c r="R4" s="3"/>
      <c r="S4" s="3"/>
      <c r="T4" s="3"/>
    </row>
    <row r="5" spans="1:20" ht="5.2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"/>
      <c r="O5" s="3"/>
      <c r="P5" s="3"/>
      <c r="Q5" s="3"/>
      <c r="R5" s="3"/>
      <c r="S5" s="3"/>
      <c r="T5" s="3"/>
    </row>
    <row r="6" spans="1:20" ht="6.75" customHeight="1">
      <c r="A6" s="3"/>
      <c r="B6" s="3"/>
      <c r="C6" s="3"/>
      <c r="D6" s="3"/>
      <c r="E6" s="7"/>
      <c r="F6" s="3"/>
      <c r="G6" s="3"/>
      <c r="H6" s="3"/>
      <c r="I6" s="10">
        <v>45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3.25" customHeight="1">
      <c r="A7" s="3"/>
      <c r="B7" s="3"/>
      <c r="C7" s="6" t="s">
        <v>13</v>
      </c>
      <c r="D7" s="3"/>
      <c r="E7" s="11" t="s">
        <v>6</v>
      </c>
      <c r="F7" s="2"/>
      <c r="G7" s="3"/>
      <c r="H7" s="2"/>
      <c r="I7" s="2"/>
      <c r="J7" s="2"/>
      <c r="K7" s="2"/>
      <c r="L7" s="12">
        <f>I6</f>
        <v>45</v>
      </c>
      <c r="M7" s="13"/>
      <c r="N7" s="13"/>
      <c r="O7" s="3"/>
      <c r="P7" s="3"/>
      <c r="Q7" s="3"/>
      <c r="R7" s="3"/>
      <c r="S7" s="3"/>
      <c r="T7" s="3"/>
    </row>
    <row r="8" spans="1:20" ht="15">
      <c r="A8" s="3"/>
      <c r="B8" s="3"/>
      <c r="C8" s="3"/>
      <c r="D8" s="3"/>
      <c r="E8" s="10" t="s">
        <v>7</v>
      </c>
      <c r="F8" s="9"/>
      <c r="G8" s="8"/>
      <c r="H8" s="6" t="s">
        <v>14</v>
      </c>
      <c r="I8" s="3"/>
      <c r="J8" s="3"/>
      <c r="K8" s="3"/>
      <c r="L8" s="13"/>
      <c r="M8" s="9" t="s">
        <v>0</v>
      </c>
      <c r="N8" s="9" t="s">
        <v>1</v>
      </c>
      <c r="O8" s="9"/>
      <c r="P8" s="3"/>
      <c r="Q8" s="3"/>
      <c r="R8" s="3"/>
      <c r="S8" s="3"/>
      <c r="T8" s="3"/>
    </row>
    <row r="9" spans="1:20" ht="9.75" customHeight="1">
      <c r="A9" s="3"/>
      <c r="B9" s="3"/>
      <c r="C9" s="3"/>
      <c r="D9" s="3"/>
      <c r="E9" s="10">
        <v>1</v>
      </c>
      <c r="F9" s="9">
        <f>E9*2-3</f>
        <v>-1</v>
      </c>
      <c r="G9" s="8"/>
      <c r="H9" s="3"/>
      <c r="I9" s="3"/>
      <c r="J9" s="3"/>
      <c r="K9" s="3"/>
      <c r="L9" s="13"/>
      <c r="M9" s="9">
        <v>900</v>
      </c>
      <c r="N9" s="9">
        <f>IF(F9=1,0,-1)</f>
        <v>-1</v>
      </c>
      <c r="O9" s="9">
        <f>N9</f>
        <v>-1</v>
      </c>
      <c r="P9" s="3"/>
      <c r="Q9" s="3"/>
      <c r="R9" s="3"/>
      <c r="S9" s="3"/>
      <c r="T9" s="3"/>
    </row>
    <row r="10" spans="1:20" ht="18">
      <c r="A10" s="3"/>
      <c r="B10" s="4" t="s">
        <v>8</v>
      </c>
      <c r="C10" s="4"/>
      <c r="D10" s="5" t="str">
        <f>IF(F9=-1,"festen","losen")</f>
        <v>festen</v>
      </c>
      <c r="E10" s="4" t="s">
        <v>9</v>
      </c>
      <c r="F10" s="17" t="s">
        <v>10</v>
      </c>
      <c r="G10" s="17"/>
      <c r="H10" s="5" t="str">
        <f>IF(F9=-1,"mit","ohne")</f>
        <v>mit</v>
      </c>
      <c r="I10" s="4" t="s">
        <v>11</v>
      </c>
      <c r="J10" s="3"/>
      <c r="K10" s="3"/>
      <c r="L10" s="13"/>
      <c r="M10" s="9">
        <v>900</v>
      </c>
      <c r="N10" s="9">
        <f>IF(F9=-1,2,0)</f>
        <v>2</v>
      </c>
      <c r="O10" s="9">
        <f>N10</f>
        <v>2</v>
      </c>
      <c r="P10" s="3"/>
      <c r="Q10" s="3"/>
      <c r="R10" s="3"/>
      <c r="S10" s="3"/>
      <c r="T10" s="3"/>
    </row>
    <row r="11" spans="1:20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13"/>
      <c r="M11" s="9">
        <v>898</v>
      </c>
      <c r="N11" s="9"/>
      <c r="O11" s="9"/>
      <c r="P11" s="3"/>
      <c r="Q11" s="3"/>
      <c r="R11" s="3"/>
      <c r="S11" s="3"/>
      <c r="T11" s="3"/>
    </row>
    <row r="12" spans="1:20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13"/>
      <c r="M12" s="9">
        <v>898</v>
      </c>
      <c r="N12" s="9"/>
      <c r="O12" s="9"/>
      <c r="P12" s="3"/>
      <c r="Q12" s="3"/>
      <c r="R12" s="3"/>
      <c r="S12" s="3"/>
      <c r="T12" s="3"/>
    </row>
    <row r="13" spans="1:20" ht="12.75">
      <c r="A13" s="9"/>
      <c r="B13" s="9" t="s">
        <v>0</v>
      </c>
      <c r="C13" s="9"/>
      <c r="D13" s="9"/>
      <c r="E13" s="9" t="s">
        <v>3</v>
      </c>
      <c r="F13" s="9"/>
      <c r="G13" s="9"/>
      <c r="H13" s="9" t="s">
        <v>4</v>
      </c>
      <c r="I13" s="9"/>
      <c r="J13" s="9"/>
      <c r="K13" s="9" t="s">
        <v>5</v>
      </c>
      <c r="L13" s="13"/>
      <c r="M13" s="13"/>
      <c r="N13" s="13"/>
      <c r="O13" s="3"/>
      <c r="P13" s="3"/>
      <c r="Q13" s="3"/>
      <c r="R13" s="3"/>
      <c r="S13" s="3"/>
      <c r="T13" s="3"/>
    </row>
    <row r="14" spans="1:20" ht="12.75">
      <c r="A14" s="9">
        <v>0</v>
      </c>
      <c r="B14" s="9">
        <f>A14*15</f>
        <v>0</v>
      </c>
      <c r="C14" s="9">
        <f>IF($I$6&lt;A14,0,SIN((180-15*($I$6-A14))*PI()/180))</f>
        <v>-0.7071067811865471</v>
      </c>
      <c r="D14" s="9">
        <f>IF(180-15*($I$6-A14)&lt;0,0,C14)</f>
        <v>0</v>
      </c>
      <c r="E14" s="9">
        <f>IF(D14&gt;0,D14,-5)</f>
        <v>-5</v>
      </c>
      <c r="F14" s="9">
        <f>E14</f>
        <v>-5</v>
      </c>
      <c r="G14" s="9">
        <v>60</v>
      </c>
      <c r="H14" s="9">
        <v>900</v>
      </c>
      <c r="I14" s="9">
        <f>IF($I$6&lt;G14,0,$F$9*SIN((180-15*($I$6-G14))*PI()/180))</f>
        <v>0</v>
      </c>
      <c r="J14" s="9">
        <f>IF(180-15*($I$6-G14)&lt;0,0,I14)</f>
        <v>0</v>
      </c>
      <c r="K14" s="9">
        <f>IF(AND(E14&gt;0,I6&gt;50),-5,J14+D74)</f>
        <v>0</v>
      </c>
      <c r="L14" s="9"/>
      <c r="M14" s="9"/>
      <c r="N14" s="3"/>
      <c r="O14" s="3"/>
      <c r="P14" s="3"/>
      <c r="Q14" s="3"/>
      <c r="R14" s="3"/>
      <c r="S14" s="3"/>
      <c r="T14" s="3"/>
    </row>
    <row r="15" spans="1:20" ht="12.75">
      <c r="A15" s="9">
        <f>A14+1</f>
        <v>1</v>
      </c>
      <c r="B15" s="9">
        <f aca="true" t="shared" si="0" ref="B15:B34">A15*15</f>
        <v>15</v>
      </c>
      <c r="C15" s="9">
        <f aca="true" t="shared" si="1" ref="C15:C74">IF($I$6&lt;A15,0,SIN((180-15*($I$6-A15))*PI()/180))</f>
        <v>-0.8660254037844392</v>
      </c>
      <c r="D15" s="9">
        <f aca="true" t="shared" si="2" ref="D15:D35">IF(180-15*($I$6-A15)&lt;0,0,C15)</f>
        <v>0</v>
      </c>
      <c r="E15" s="9">
        <f aca="true" t="shared" si="3" ref="E15:E74">IF(D15&gt;0,D15,-5)</f>
        <v>-5</v>
      </c>
      <c r="F15" s="9">
        <f aca="true" t="shared" si="4" ref="F15:F62">E15</f>
        <v>-5</v>
      </c>
      <c r="G15" s="9">
        <v>61</v>
      </c>
      <c r="H15" s="9">
        <f>H14-15</f>
        <v>885</v>
      </c>
      <c r="I15" s="9">
        <f aca="true" t="shared" si="5" ref="I15:I74">IF($I$6&lt;G15,0,$F$9*SIN((180-15*($I$6-G15))*PI()/180))</f>
        <v>0</v>
      </c>
      <c r="J15" s="9">
        <f aca="true" t="shared" si="6" ref="J15:J74">IF(180-15*($I$6-G15)&lt;0,0,I15)</f>
        <v>0</v>
      </c>
      <c r="K15" s="9">
        <f>IF(AND(E15&gt;0,I6&gt;50),-5,J15+D73)</f>
        <v>0</v>
      </c>
      <c r="L15" s="9"/>
      <c r="M15" s="9"/>
      <c r="N15" s="3"/>
      <c r="O15" s="3"/>
      <c r="P15" s="3"/>
      <c r="Q15" s="3"/>
      <c r="R15" s="3"/>
      <c r="S15" s="3"/>
      <c r="T15" s="3"/>
    </row>
    <row r="16" spans="1:20" ht="12.75">
      <c r="A16" s="9">
        <f aca="true" t="shared" si="7" ref="A16:A74">A15+1</f>
        <v>2</v>
      </c>
      <c r="B16" s="9">
        <f t="shared" si="0"/>
        <v>30</v>
      </c>
      <c r="C16" s="9">
        <f t="shared" si="1"/>
        <v>-0.9659258262890684</v>
      </c>
      <c r="D16" s="9">
        <f t="shared" si="2"/>
        <v>0</v>
      </c>
      <c r="E16" s="9">
        <f t="shared" si="3"/>
        <v>-5</v>
      </c>
      <c r="F16" s="9">
        <f t="shared" si="4"/>
        <v>-5</v>
      </c>
      <c r="G16" s="9">
        <v>62</v>
      </c>
      <c r="H16" s="9">
        <f aca="true" t="shared" si="8" ref="H16:H74">H15-15</f>
        <v>870</v>
      </c>
      <c r="I16" s="9">
        <f t="shared" si="5"/>
        <v>0</v>
      </c>
      <c r="J16" s="9">
        <f t="shared" si="6"/>
        <v>0</v>
      </c>
      <c r="K16" s="9">
        <f>IF(AND(E16&gt;0,I6&gt;50),-5,J16+D72)</f>
        <v>0</v>
      </c>
      <c r="L16" s="9"/>
      <c r="M16" s="9"/>
      <c r="N16" s="3"/>
      <c r="O16" s="3"/>
      <c r="P16" s="3"/>
      <c r="Q16" s="3"/>
      <c r="R16" s="3"/>
      <c r="S16" s="3"/>
      <c r="T16" s="3"/>
    </row>
    <row r="17" spans="1:20" ht="12.75">
      <c r="A17" s="9">
        <f t="shared" si="7"/>
        <v>3</v>
      </c>
      <c r="B17" s="9">
        <f t="shared" si="0"/>
        <v>45</v>
      </c>
      <c r="C17" s="9">
        <f>IF($I$6&lt;A17,0,SIN((180-15*($I$6-A17))*PI()/180))</f>
        <v>-1</v>
      </c>
      <c r="D17" s="9">
        <f>IF(180-15*($I$6-A17)&lt;0,0,C17)</f>
        <v>0</v>
      </c>
      <c r="E17" s="9">
        <f>IF(D17&gt;0,D17,-5)</f>
        <v>-5</v>
      </c>
      <c r="F17" s="9">
        <f t="shared" si="4"/>
        <v>-5</v>
      </c>
      <c r="G17" s="9">
        <v>63</v>
      </c>
      <c r="H17" s="9">
        <f t="shared" si="8"/>
        <v>855</v>
      </c>
      <c r="I17" s="9">
        <f>IF($I$6&lt;G17,0,$F$9*SIN((180-15*($I$6-G17))*PI()/180))</f>
        <v>0</v>
      </c>
      <c r="J17" s="9">
        <f>IF(180-15*($I$6-G17)&lt;0,0,I17)</f>
        <v>0</v>
      </c>
      <c r="K17" s="9">
        <f>IF(AND(E17&gt;0,I6&gt;50),-5,J17+D71)</f>
        <v>0</v>
      </c>
      <c r="L17" s="9"/>
      <c r="M17" s="9"/>
      <c r="N17" s="3"/>
      <c r="O17" s="3"/>
      <c r="P17" s="3"/>
      <c r="Q17" s="3"/>
      <c r="R17" s="3"/>
      <c r="S17" s="3"/>
      <c r="T17" s="3"/>
    </row>
    <row r="18" spans="1:20" ht="12.75">
      <c r="A18" s="9">
        <f t="shared" si="7"/>
        <v>4</v>
      </c>
      <c r="B18" s="9">
        <f t="shared" si="0"/>
        <v>60</v>
      </c>
      <c r="C18" s="9">
        <f t="shared" si="1"/>
        <v>-0.9659258262890683</v>
      </c>
      <c r="D18" s="9">
        <f t="shared" si="2"/>
        <v>0</v>
      </c>
      <c r="E18" s="9">
        <f t="shared" si="3"/>
        <v>-5</v>
      </c>
      <c r="F18" s="9">
        <f t="shared" si="4"/>
        <v>-5</v>
      </c>
      <c r="G18" s="9">
        <v>64</v>
      </c>
      <c r="H18" s="9">
        <f t="shared" si="8"/>
        <v>840</v>
      </c>
      <c r="I18" s="9">
        <f t="shared" si="5"/>
        <v>0</v>
      </c>
      <c r="J18" s="9">
        <f t="shared" si="6"/>
        <v>0</v>
      </c>
      <c r="K18" s="9">
        <f>IF(AND(E18&gt;0,I6&gt;50),-5,J18+D70)</f>
        <v>0</v>
      </c>
      <c r="L18" s="9"/>
      <c r="M18" s="9"/>
      <c r="N18" s="3"/>
      <c r="O18" s="3"/>
      <c r="P18" s="3"/>
      <c r="Q18" s="3"/>
      <c r="R18" s="3"/>
      <c r="S18" s="3"/>
      <c r="T18" s="3"/>
    </row>
    <row r="19" spans="1:20" ht="12.75">
      <c r="A19" s="9">
        <f t="shared" si="7"/>
        <v>5</v>
      </c>
      <c r="B19" s="9">
        <f t="shared" si="0"/>
        <v>75</v>
      </c>
      <c r="C19" s="9">
        <f t="shared" si="1"/>
        <v>-0.8660254037844388</v>
      </c>
      <c r="D19" s="9">
        <f t="shared" si="2"/>
        <v>0</v>
      </c>
      <c r="E19" s="9">
        <f t="shared" si="3"/>
        <v>-5</v>
      </c>
      <c r="F19" s="9">
        <f t="shared" si="4"/>
        <v>-5</v>
      </c>
      <c r="G19" s="9">
        <v>65</v>
      </c>
      <c r="H19" s="9">
        <f t="shared" si="8"/>
        <v>825</v>
      </c>
      <c r="I19" s="9">
        <f t="shared" si="5"/>
        <v>0</v>
      </c>
      <c r="J19" s="9">
        <f t="shared" si="6"/>
        <v>0</v>
      </c>
      <c r="K19" s="9">
        <f>IF(AND(E19&gt;0,I6&gt;50),-5,J19+D69)</f>
        <v>0</v>
      </c>
      <c r="L19" s="9"/>
      <c r="M19" s="9"/>
      <c r="N19" s="3"/>
      <c r="O19" s="3"/>
      <c r="P19" s="3"/>
      <c r="Q19" s="3"/>
      <c r="R19" s="3"/>
      <c r="S19" s="3"/>
      <c r="T19" s="3"/>
    </row>
    <row r="20" spans="1:20" ht="12.75">
      <c r="A20" s="9">
        <f t="shared" si="7"/>
        <v>6</v>
      </c>
      <c r="B20" s="9">
        <f t="shared" si="0"/>
        <v>90</v>
      </c>
      <c r="C20" s="9">
        <f t="shared" si="1"/>
        <v>-0.7071067811865467</v>
      </c>
      <c r="D20" s="9">
        <f t="shared" si="2"/>
        <v>0</v>
      </c>
      <c r="E20" s="9">
        <f t="shared" si="3"/>
        <v>-5</v>
      </c>
      <c r="F20" s="9">
        <f t="shared" si="4"/>
        <v>-5</v>
      </c>
      <c r="G20" s="9">
        <v>66</v>
      </c>
      <c r="H20" s="9">
        <f t="shared" si="8"/>
        <v>810</v>
      </c>
      <c r="I20" s="9">
        <f t="shared" si="5"/>
        <v>0</v>
      </c>
      <c r="J20" s="9">
        <f t="shared" si="6"/>
        <v>0</v>
      </c>
      <c r="K20" s="9">
        <f>IF(AND(E20&gt;0,I6&gt;50),-5,J20+D68)</f>
        <v>0</v>
      </c>
      <c r="L20" s="9"/>
      <c r="M20" s="9"/>
      <c r="N20" s="3"/>
      <c r="O20" s="3"/>
      <c r="P20" s="3"/>
      <c r="Q20" s="3"/>
      <c r="R20" s="3"/>
      <c r="S20" s="3"/>
      <c r="T20" s="3"/>
    </row>
    <row r="21" spans="1:20" ht="12.75">
      <c r="A21" s="9">
        <f t="shared" si="7"/>
        <v>7</v>
      </c>
      <c r="B21" s="9">
        <f t="shared" si="0"/>
        <v>105</v>
      </c>
      <c r="C21" s="9">
        <f t="shared" si="1"/>
        <v>-0.4999999999999993</v>
      </c>
      <c r="D21" s="9">
        <f t="shared" si="2"/>
        <v>0</v>
      </c>
      <c r="E21" s="9">
        <f t="shared" si="3"/>
        <v>-5</v>
      </c>
      <c r="F21" s="9">
        <f t="shared" si="4"/>
        <v>-5</v>
      </c>
      <c r="G21" s="9">
        <v>67</v>
      </c>
      <c r="H21" s="9">
        <f t="shared" si="8"/>
        <v>795</v>
      </c>
      <c r="I21" s="9">
        <f t="shared" si="5"/>
        <v>0</v>
      </c>
      <c r="J21" s="9">
        <f t="shared" si="6"/>
        <v>0</v>
      </c>
      <c r="K21" s="9">
        <f>IF(AND(E21&gt;0,I6&gt;50),-5,J21+D67)</f>
        <v>0</v>
      </c>
      <c r="L21" s="9"/>
      <c r="M21" s="9"/>
      <c r="N21" s="3"/>
      <c r="O21" s="3"/>
      <c r="P21" s="3"/>
      <c r="Q21" s="3"/>
      <c r="R21" s="3"/>
      <c r="S21" s="3"/>
      <c r="T21" s="3"/>
    </row>
    <row r="22" spans="1:20" ht="12.75">
      <c r="A22" s="9">
        <f t="shared" si="7"/>
        <v>8</v>
      </c>
      <c r="B22" s="9">
        <f t="shared" si="0"/>
        <v>120</v>
      </c>
      <c r="C22" s="9">
        <f t="shared" si="1"/>
        <v>-0.25881904510252024</v>
      </c>
      <c r="D22" s="9">
        <f t="shared" si="2"/>
        <v>0</v>
      </c>
      <c r="E22" s="9">
        <f t="shared" si="3"/>
        <v>-5</v>
      </c>
      <c r="F22" s="9">
        <f t="shared" si="4"/>
        <v>-5</v>
      </c>
      <c r="G22" s="9">
        <v>68</v>
      </c>
      <c r="H22" s="9">
        <f t="shared" si="8"/>
        <v>780</v>
      </c>
      <c r="I22" s="9">
        <f t="shared" si="5"/>
        <v>0</v>
      </c>
      <c r="J22" s="9">
        <f t="shared" si="6"/>
        <v>0</v>
      </c>
      <c r="K22" s="9">
        <f>IF(AND(E22&gt;0,I6&gt;50),-5,J22+D66)</f>
        <v>0</v>
      </c>
      <c r="L22" s="9"/>
      <c r="M22" s="9"/>
      <c r="N22" s="3"/>
      <c r="O22" s="3"/>
      <c r="P22" s="3"/>
      <c r="Q22" s="3"/>
      <c r="R22" s="3"/>
      <c r="S22" s="3"/>
      <c r="T22" s="3"/>
    </row>
    <row r="23" spans="1:20" ht="12.75">
      <c r="A23" s="9">
        <f t="shared" si="7"/>
        <v>9</v>
      </c>
      <c r="B23" s="9">
        <f t="shared" si="0"/>
        <v>135</v>
      </c>
      <c r="C23" s="9">
        <f t="shared" si="1"/>
        <v>2.45029690981724E-16</v>
      </c>
      <c r="D23" s="9">
        <f t="shared" si="2"/>
        <v>0</v>
      </c>
      <c r="E23" s="9">
        <f t="shared" si="3"/>
        <v>-5</v>
      </c>
      <c r="F23" s="9">
        <f t="shared" si="4"/>
        <v>-5</v>
      </c>
      <c r="G23" s="9">
        <v>69</v>
      </c>
      <c r="H23" s="9">
        <f t="shared" si="8"/>
        <v>765</v>
      </c>
      <c r="I23" s="9">
        <f t="shared" si="5"/>
        <v>0</v>
      </c>
      <c r="J23" s="9">
        <f t="shared" si="6"/>
        <v>0</v>
      </c>
      <c r="K23" s="9">
        <f>IF(AND(E23&gt;0,I6&gt;50),-5,J23+D65)</f>
        <v>0</v>
      </c>
      <c r="L23" s="9"/>
      <c r="M23" s="9"/>
      <c r="N23" s="3"/>
      <c r="O23" s="3"/>
      <c r="P23" s="3"/>
      <c r="Q23" s="3"/>
      <c r="R23" s="3"/>
      <c r="S23" s="3"/>
      <c r="T23" s="3"/>
    </row>
    <row r="24" spans="1:20" ht="12.75">
      <c r="A24" s="9">
        <f t="shared" si="7"/>
        <v>10</v>
      </c>
      <c r="B24" s="9">
        <f t="shared" si="0"/>
        <v>150</v>
      </c>
      <c r="C24" s="9">
        <f t="shared" si="1"/>
        <v>0.2588190451025207</v>
      </c>
      <c r="D24" s="9">
        <f t="shared" si="2"/>
        <v>0</v>
      </c>
      <c r="E24" s="9">
        <f t="shared" si="3"/>
        <v>-5</v>
      </c>
      <c r="F24" s="9">
        <f t="shared" si="4"/>
        <v>-5</v>
      </c>
      <c r="G24" s="9">
        <v>70</v>
      </c>
      <c r="H24" s="9">
        <f t="shared" si="8"/>
        <v>750</v>
      </c>
      <c r="I24" s="9">
        <f t="shared" si="5"/>
        <v>0</v>
      </c>
      <c r="J24" s="9">
        <f t="shared" si="6"/>
        <v>0</v>
      </c>
      <c r="K24" s="9">
        <f>IF(AND(E24&gt;0,I6&gt;50),-5,J24+D64)</f>
        <v>0</v>
      </c>
      <c r="L24" s="9"/>
      <c r="M24" s="9"/>
      <c r="N24" s="3"/>
      <c r="O24" s="3"/>
      <c r="P24" s="3"/>
      <c r="Q24" s="3"/>
      <c r="R24" s="3"/>
      <c r="S24" s="3"/>
      <c r="T24" s="3"/>
    </row>
    <row r="25" spans="1:20" ht="12.75">
      <c r="A25" s="9">
        <f t="shared" si="7"/>
        <v>11</v>
      </c>
      <c r="B25" s="9">
        <f t="shared" si="0"/>
        <v>165</v>
      </c>
      <c r="C25" s="9">
        <f t="shared" si="1"/>
        <v>0.5000000000000004</v>
      </c>
      <c r="D25" s="9">
        <f t="shared" si="2"/>
        <v>0</v>
      </c>
      <c r="E25" s="9">
        <f t="shared" si="3"/>
        <v>-5</v>
      </c>
      <c r="F25" s="9">
        <f t="shared" si="4"/>
        <v>-5</v>
      </c>
      <c r="G25" s="9">
        <v>71</v>
      </c>
      <c r="H25" s="9">
        <f t="shared" si="8"/>
        <v>735</v>
      </c>
      <c r="I25" s="9">
        <f t="shared" si="5"/>
        <v>0</v>
      </c>
      <c r="J25" s="9">
        <f t="shared" si="6"/>
        <v>0</v>
      </c>
      <c r="K25" s="9">
        <f>IF(AND(E25&gt;0,I6&gt;50),-5,J25+D63)</f>
        <v>0</v>
      </c>
      <c r="L25" s="9"/>
      <c r="M25" s="9"/>
      <c r="N25" s="3"/>
      <c r="O25" s="3"/>
      <c r="P25" s="3"/>
      <c r="Q25" s="3"/>
      <c r="R25" s="3"/>
      <c r="S25" s="3"/>
      <c r="T25" s="3"/>
    </row>
    <row r="26" spans="1:20" ht="12.75">
      <c r="A26" s="9">
        <f t="shared" si="7"/>
        <v>12</v>
      </c>
      <c r="B26" s="9">
        <f t="shared" si="0"/>
        <v>180</v>
      </c>
      <c r="C26" s="9">
        <f t="shared" si="1"/>
        <v>0.7071067811865477</v>
      </c>
      <c r="D26" s="9">
        <f t="shared" si="2"/>
        <v>0</v>
      </c>
      <c r="E26" s="9">
        <f t="shared" si="3"/>
        <v>-5</v>
      </c>
      <c r="F26" s="9">
        <f t="shared" si="4"/>
        <v>-5</v>
      </c>
      <c r="G26" s="9">
        <v>72</v>
      </c>
      <c r="H26" s="9">
        <f t="shared" si="8"/>
        <v>720</v>
      </c>
      <c r="I26" s="9">
        <f t="shared" si="5"/>
        <v>0</v>
      </c>
      <c r="J26" s="9">
        <f t="shared" si="6"/>
        <v>0</v>
      </c>
      <c r="K26" s="9">
        <f>IF(E62&gt;0,-5,J26+D62)</f>
        <v>0</v>
      </c>
      <c r="L26" s="9" t="s">
        <v>2</v>
      </c>
      <c r="M26" s="9"/>
      <c r="N26" s="3"/>
      <c r="O26" s="3"/>
      <c r="P26" s="3"/>
      <c r="Q26" s="3"/>
      <c r="R26" s="3"/>
      <c r="S26" s="3"/>
      <c r="T26" s="3"/>
    </row>
    <row r="27" spans="1:20" ht="12.75">
      <c r="A27" s="9">
        <f t="shared" si="7"/>
        <v>13</v>
      </c>
      <c r="B27" s="9">
        <f t="shared" si="0"/>
        <v>195</v>
      </c>
      <c r="C27" s="9">
        <f t="shared" si="1"/>
        <v>0.8660254037844386</v>
      </c>
      <c r="D27" s="9">
        <f t="shared" si="2"/>
        <v>0</v>
      </c>
      <c r="E27" s="9">
        <f t="shared" si="3"/>
        <v>-5</v>
      </c>
      <c r="F27" s="9">
        <f t="shared" si="4"/>
        <v>-5</v>
      </c>
      <c r="G27" s="9">
        <v>73</v>
      </c>
      <c r="H27" s="9">
        <f t="shared" si="8"/>
        <v>705</v>
      </c>
      <c r="I27" s="9">
        <f t="shared" si="5"/>
        <v>0</v>
      </c>
      <c r="J27" s="9">
        <f t="shared" si="6"/>
        <v>0</v>
      </c>
      <c r="K27" s="9">
        <f>IF(E61&gt;0,-5,J27+D87)</f>
        <v>0</v>
      </c>
      <c r="L27" s="9"/>
      <c r="M27" s="9"/>
      <c r="N27" s="3"/>
      <c r="O27" s="3"/>
      <c r="P27" s="3"/>
      <c r="Q27" s="3"/>
      <c r="R27" s="3"/>
      <c r="S27" s="3"/>
      <c r="T27" s="3"/>
    </row>
    <row r="28" spans="1:20" ht="12.75">
      <c r="A28" s="9">
        <f t="shared" si="7"/>
        <v>14</v>
      </c>
      <c r="B28" s="9">
        <f t="shared" si="0"/>
        <v>210</v>
      </c>
      <c r="C28" s="9">
        <f t="shared" si="1"/>
        <v>0.9659258262890682</v>
      </c>
      <c r="D28" s="9">
        <f t="shared" si="2"/>
        <v>0</v>
      </c>
      <c r="E28" s="9">
        <f t="shared" si="3"/>
        <v>-5</v>
      </c>
      <c r="F28" s="9">
        <f t="shared" si="4"/>
        <v>-5</v>
      </c>
      <c r="G28" s="9">
        <v>74</v>
      </c>
      <c r="H28" s="9">
        <f t="shared" si="8"/>
        <v>690</v>
      </c>
      <c r="I28" s="9">
        <f t="shared" si="5"/>
        <v>0</v>
      </c>
      <c r="J28" s="9">
        <f t="shared" si="6"/>
        <v>0</v>
      </c>
      <c r="K28" s="9">
        <f>IF(E60&gt;0,-5,J28+D88)</f>
        <v>0</v>
      </c>
      <c r="L28" s="9"/>
      <c r="M28" s="9"/>
      <c r="N28" s="3"/>
      <c r="O28" s="3"/>
      <c r="P28" s="3"/>
      <c r="Q28" s="3"/>
      <c r="R28" s="3"/>
      <c r="S28" s="3"/>
      <c r="T28" s="3"/>
    </row>
    <row r="29" spans="1:20" ht="12.75">
      <c r="A29" s="9">
        <f t="shared" si="7"/>
        <v>15</v>
      </c>
      <c r="B29" s="9">
        <f t="shared" si="0"/>
        <v>225</v>
      </c>
      <c r="C29" s="9">
        <f t="shared" si="1"/>
        <v>1</v>
      </c>
      <c r="D29" s="9">
        <f t="shared" si="2"/>
        <v>0</v>
      </c>
      <c r="E29" s="9">
        <f t="shared" si="3"/>
        <v>-5</v>
      </c>
      <c r="F29" s="9">
        <f t="shared" si="4"/>
        <v>-5</v>
      </c>
      <c r="G29" s="9">
        <v>75</v>
      </c>
      <c r="H29" s="9">
        <f t="shared" si="8"/>
        <v>675</v>
      </c>
      <c r="I29" s="9">
        <f t="shared" si="5"/>
        <v>0</v>
      </c>
      <c r="J29" s="9">
        <f t="shared" si="6"/>
        <v>0</v>
      </c>
      <c r="K29" s="9">
        <f>IF(E59&gt;0,-5,J29+D89)</f>
        <v>-5</v>
      </c>
      <c r="L29" s="9"/>
      <c r="M29" s="9"/>
      <c r="N29" s="3"/>
      <c r="O29" s="3"/>
      <c r="P29" s="3"/>
      <c r="Q29" s="3"/>
      <c r="R29" s="3"/>
      <c r="S29" s="3"/>
      <c r="T29" s="3"/>
    </row>
    <row r="30" spans="1:20" ht="12.75">
      <c r="A30" s="9">
        <f t="shared" si="7"/>
        <v>16</v>
      </c>
      <c r="B30" s="9">
        <f t="shared" si="0"/>
        <v>240</v>
      </c>
      <c r="C30" s="9">
        <f t="shared" si="1"/>
        <v>0.9659258262890683</v>
      </c>
      <c r="D30" s="9">
        <f t="shared" si="2"/>
        <v>0</v>
      </c>
      <c r="E30" s="9">
        <f t="shared" si="3"/>
        <v>-5</v>
      </c>
      <c r="F30" s="9">
        <f t="shared" si="4"/>
        <v>-5</v>
      </c>
      <c r="G30" s="9">
        <v>76</v>
      </c>
      <c r="H30" s="9">
        <f t="shared" si="8"/>
        <v>660</v>
      </c>
      <c r="I30" s="9">
        <f t="shared" si="5"/>
        <v>0</v>
      </c>
      <c r="J30" s="9">
        <f t="shared" si="6"/>
        <v>0</v>
      </c>
      <c r="K30" s="9">
        <f>IF(E58&gt;0,-5,J30+D90)</f>
        <v>-5</v>
      </c>
      <c r="L30" s="9"/>
      <c r="M30" s="9"/>
      <c r="N30" s="3"/>
      <c r="O30" s="3"/>
      <c r="P30" s="3"/>
      <c r="Q30" s="3"/>
      <c r="R30" s="3"/>
      <c r="S30" s="3"/>
      <c r="T30" s="3"/>
    </row>
    <row r="31" spans="1:20" ht="12.75">
      <c r="A31" s="9">
        <f t="shared" si="7"/>
        <v>17</v>
      </c>
      <c r="B31" s="9">
        <f t="shared" si="0"/>
        <v>255</v>
      </c>
      <c r="C31" s="9">
        <f t="shared" si="1"/>
        <v>0.8660254037844384</v>
      </c>
      <c r="D31" s="9">
        <f t="shared" si="2"/>
        <v>0</v>
      </c>
      <c r="E31" s="9">
        <f t="shared" si="3"/>
        <v>-5</v>
      </c>
      <c r="F31" s="9">
        <f t="shared" si="4"/>
        <v>-5</v>
      </c>
      <c r="G31" s="9">
        <v>77</v>
      </c>
      <c r="H31" s="9">
        <f t="shared" si="8"/>
        <v>645</v>
      </c>
      <c r="I31" s="9">
        <f t="shared" si="5"/>
        <v>0</v>
      </c>
      <c r="J31" s="9">
        <f t="shared" si="6"/>
        <v>0</v>
      </c>
      <c r="K31" s="9">
        <f>IF(E57&gt;0,-5,J31+D91)</f>
        <v>-5</v>
      </c>
      <c r="L31" s="9"/>
      <c r="M31" s="9"/>
      <c r="N31" s="3"/>
      <c r="O31" s="3"/>
      <c r="P31" s="3"/>
      <c r="Q31" s="3"/>
      <c r="R31" s="3"/>
      <c r="S31" s="3"/>
      <c r="T31" s="3"/>
    </row>
    <row r="32" spans="1:20" ht="12.75">
      <c r="A32" s="9">
        <f t="shared" si="7"/>
        <v>18</v>
      </c>
      <c r="B32" s="9">
        <f t="shared" si="0"/>
        <v>270</v>
      </c>
      <c r="C32" s="9">
        <f t="shared" si="1"/>
        <v>0.7071067811865475</v>
      </c>
      <c r="D32" s="9">
        <f t="shared" si="2"/>
        <v>0</v>
      </c>
      <c r="E32" s="9">
        <f t="shared" si="3"/>
        <v>-5</v>
      </c>
      <c r="F32" s="9">
        <f t="shared" si="4"/>
        <v>-5</v>
      </c>
      <c r="G32" s="9">
        <v>78</v>
      </c>
      <c r="H32" s="9">
        <f t="shared" si="8"/>
        <v>630</v>
      </c>
      <c r="I32" s="9">
        <f t="shared" si="5"/>
        <v>0</v>
      </c>
      <c r="J32" s="9">
        <f t="shared" si="6"/>
        <v>0</v>
      </c>
      <c r="K32" s="9">
        <f>IF(E56&gt;0,-5,J32+D92)</f>
        <v>-5</v>
      </c>
      <c r="L32" s="9"/>
      <c r="M32" s="9"/>
      <c r="N32" s="3"/>
      <c r="O32" s="3"/>
      <c r="P32" s="3"/>
      <c r="Q32" s="3"/>
      <c r="R32" s="3"/>
      <c r="S32" s="3"/>
      <c r="T32" s="3"/>
    </row>
    <row r="33" spans="1:20" ht="12.75">
      <c r="A33" s="9">
        <f t="shared" si="7"/>
        <v>19</v>
      </c>
      <c r="B33" s="9">
        <f t="shared" si="0"/>
        <v>285</v>
      </c>
      <c r="C33" s="9">
        <f t="shared" si="1"/>
        <v>0.5000000000000001</v>
      </c>
      <c r="D33" s="9">
        <f t="shared" si="2"/>
        <v>0</v>
      </c>
      <c r="E33" s="9">
        <f t="shared" si="3"/>
        <v>-5</v>
      </c>
      <c r="F33" s="9">
        <f t="shared" si="4"/>
        <v>-5</v>
      </c>
      <c r="G33" s="9">
        <v>79</v>
      </c>
      <c r="H33" s="9">
        <f t="shared" si="8"/>
        <v>615</v>
      </c>
      <c r="I33" s="9">
        <f t="shared" si="5"/>
        <v>0</v>
      </c>
      <c r="J33" s="9">
        <f t="shared" si="6"/>
        <v>0</v>
      </c>
      <c r="K33" s="9">
        <f>IF(E55&gt;0,-5,J33+D93)</f>
        <v>-5</v>
      </c>
      <c r="L33" s="9"/>
      <c r="M33" s="9"/>
      <c r="N33" s="3"/>
      <c r="O33" s="3"/>
      <c r="P33" s="3"/>
      <c r="Q33" s="3"/>
      <c r="R33" s="3"/>
      <c r="S33" s="3"/>
      <c r="T33" s="3"/>
    </row>
    <row r="34" spans="1:20" ht="12.75">
      <c r="A34" s="9">
        <f t="shared" si="7"/>
        <v>20</v>
      </c>
      <c r="B34" s="9">
        <f t="shared" si="0"/>
        <v>300</v>
      </c>
      <c r="C34" s="9">
        <f t="shared" si="1"/>
        <v>0.25881904510252035</v>
      </c>
      <c r="D34" s="9">
        <f t="shared" si="2"/>
        <v>0</v>
      </c>
      <c r="E34" s="9">
        <f t="shared" si="3"/>
        <v>-5</v>
      </c>
      <c r="F34" s="9">
        <f t="shared" si="4"/>
        <v>-5</v>
      </c>
      <c r="G34" s="9">
        <v>80</v>
      </c>
      <c r="H34" s="9">
        <f t="shared" si="8"/>
        <v>600</v>
      </c>
      <c r="I34" s="9">
        <f t="shared" si="5"/>
        <v>0</v>
      </c>
      <c r="J34" s="9">
        <f t="shared" si="6"/>
        <v>0</v>
      </c>
      <c r="K34" s="9">
        <f>IF(E54&gt;0,-5,J34+D94)</f>
        <v>-5</v>
      </c>
      <c r="L34" s="9"/>
      <c r="M34" s="9"/>
      <c r="N34" s="3"/>
      <c r="O34" s="3"/>
      <c r="P34" s="3"/>
      <c r="Q34" s="3"/>
      <c r="R34" s="3"/>
      <c r="S34" s="3"/>
      <c r="T34" s="3"/>
    </row>
    <row r="35" spans="1:20" ht="12.75">
      <c r="A35" s="9">
        <f t="shared" si="7"/>
        <v>21</v>
      </c>
      <c r="B35" s="9">
        <f aca="true" t="shared" si="9" ref="B35:B74">A35*15</f>
        <v>315</v>
      </c>
      <c r="C35" s="9">
        <f t="shared" si="1"/>
        <v>-1.22514845490862E-16</v>
      </c>
      <c r="D35" s="9">
        <f t="shared" si="2"/>
        <v>0</v>
      </c>
      <c r="E35" s="9">
        <f t="shared" si="3"/>
        <v>-5</v>
      </c>
      <c r="F35" s="9">
        <f t="shared" si="4"/>
        <v>-5</v>
      </c>
      <c r="G35" s="9">
        <v>81</v>
      </c>
      <c r="H35" s="9">
        <f t="shared" si="8"/>
        <v>585</v>
      </c>
      <c r="I35" s="9">
        <f t="shared" si="5"/>
        <v>0</v>
      </c>
      <c r="J35" s="9">
        <f t="shared" si="6"/>
        <v>0</v>
      </c>
      <c r="K35" s="9">
        <f>IF(E53&gt;0,-5,J35+D95)</f>
        <v>-5</v>
      </c>
      <c r="L35" s="9"/>
      <c r="M35" s="9"/>
      <c r="N35" s="3"/>
      <c r="O35" s="3"/>
      <c r="P35" s="3"/>
      <c r="Q35" s="3"/>
      <c r="R35" s="3"/>
      <c r="S35" s="3"/>
      <c r="T35" s="3"/>
    </row>
    <row r="36" spans="1:20" ht="12.75">
      <c r="A36" s="9">
        <f t="shared" si="7"/>
        <v>22</v>
      </c>
      <c r="B36" s="9">
        <f t="shared" si="9"/>
        <v>330</v>
      </c>
      <c r="C36" s="9">
        <f t="shared" si="1"/>
        <v>-0.258819045102521</v>
      </c>
      <c r="D36" s="9">
        <f aca="true" t="shared" si="10" ref="D36:D74">IF($I$6&gt;A36+12,0,C36)</f>
        <v>0</v>
      </c>
      <c r="E36" s="9">
        <f t="shared" si="3"/>
        <v>-5</v>
      </c>
      <c r="F36" s="9">
        <f t="shared" si="4"/>
        <v>-5</v>
      </c>
      <c r="G36" s="9">
        <v>82</v>
      </c>
      <c r="H36" s="9">
        <f t="shared" si="8"/>
        <v>570</v>
      </c>
      <c r="I36" s="9">
        <f t="shared" si="5"/>
        <v>0</v>
      </c>
      <c r="J36" s="9">
        <f t="shared" si="6"/>
        <v>0</v>
      </c>
      <c r="K36" s="9">
        <f>IF(E52&gt;0,-5,J36+D96)</f>
        <v>-5</v>
      </c>
      <c r="L36" s="9"/>
      <c r="M36" s="9"/>
      <c r="N36" s="3"/>
      <c r="O36" s="3"/>
      <c r="P36" s="3"/>
      <c r="Q36" s="3"/>
      <c r="R36" s="3"/>
      <c r="S36" s="3"/>
      <c r="T36" s="3"/>
    </row>
    <row r="37" spans="1:20" ht="12.75">
      <c r="A37" s="9">
        <f t="shared" si="7"/>
        <v>23</v>
      </c>
      <c r="B37" s="9">
        <f t="shared" si="9"/>
        <v>345</v>
      </c>
      <c r="C37" s="9">
        <f t="shared" si="1"/>
        <v>-0.49999999999999994</v>
      </c>
      <c r="D37" s="9">
        <f t="shared" si="10"/>
        <v>0</v>
      </c>
      <c r="E37" s="9">
        <f t="shared" si="3"/>
        <v>-5</v>
      </c>
      <c r="F37" s="9">
        <f t="shared" si="4"/>
        <v>-5</v>
      </c>
      <c r="G37" s="9">
        <v>83</v>
      </c>
      <c r="H37" s="9">
        <f t="shared" si="8"/>
        <v>555</v>
      </c>
      <c r="I37" s="9">
        <f t="shared" si="5"/>
        <v>0</v>
      </c>
      <c r="J37" s="9">
        <f t="shared" si="6"/>
        <v>0</v>
      </c>
      <c r="K37" s="9">
        <f>IF(E51&gt;0,-5,J37+D97)</f>
        <v>-5</v>
      </c>
      <c r="L37" s="9"/>
      <c r="M37" s="9"/>
      <c r="N37" s="3"/>
      <c r="O37" s="3"/>
      <c r="P37" s="3"/>
      <c r="Q37" s="3"/>
      <c r="R37" s="3"/>
      <c r="S37" s="3"/>
      <c r="T37" s="3"/>
    </row>
    <row r="38" spans="1:20" ht="12.75">
      <c r="A38" s="9">
        <f t="shared" si="7"/>
        <v>24</v>
      </c>
      <c r="B38" s="9">
        <f t="shared" si="9"/>
        <v>360</v>
      </c>
      <c r="C38" s="9">
        <f t="shared" si="1"/>
        <v>-0.7071067811865476</v>
      </c>
      <c r="D38" s="9">
        <f t="shared" si="10"/>
        <v>0</v>
      </c>
      <c r="E38" s="9">
        <f t="shared" si="3"/>
        <v>-5</v>
      </c>
      <c r="F38" s="9">
        <f t="shared" si="4"/>
        <v>-5</v>
      </c>
      <c r="G38" s="9">
        <v>84</v>
      </c>
      <c r="H38" s="9">
        <f t="shared" si="8"/>
        <v>540</v>
      </c>
      <c r="I38" s="9">
        <f t="shared" si="5"/>
        <v>0</v>
      </c>
      <c r="J38" s="9">
        <f t="shared" si="6"/>
        <v>0</v>
      </c>
      <c r="K38" s="9">
        <f>IF(E50&gt;0,-5,J38+D98)</f>
        <v>-5</v>
      </c>
      <c r="L38" s="9"/>
      <c r="M38" s="9"/>
      <c r="N38" s="3"/>
      <c r="O38" s="3"/>
      <c r="P38" s="3"/>
      <c r="Q38" s="3"/>
      <c r="R38" s="3"/>
      <c r="S38" s="3"/>
      <c r="T38" s="3"/>
    </row>
    <row r="39" spans="1:20" ht="12.75">
      <c r="A39" s="9">
        <f t="shared" si="7"/>
        <v>25</v>
      </c>
      <c r="B39" s="9">
        <f t="shared" si="9"/>
        <v>375</v>
      </c>
      <c r="C39" s="9">
        <f t="shared" si="1"/>
        <v>-0.8660254037844387</v>
      </c>
      <c r="D39" s="9">
        <f t="shared" si="10"/>
        <v>0</v>
      </c>
      <c r="E39" s="9">
        <f t="shared" si="3"/>
        <v>-5</v>
      </c>
      <c r="F39" s="9">
        <f t="shared" si="4"/>
        <v>-5</v>
      </c>
      <c r="G39" s="9">
        <v>85</v>
      </c>
      <c r="H39" s="9">
        <f t="shared" si="8"/>
        <v>525</v>
      </c>
      <c r="I39" s="9">
        <f t="shared" si="5"/>
        <v>0</v>
      </c>
      <c r="J39" s="9">
        <f t="shared" si="6"/>
        <v>0</v>
      </c>
      <c r="K39" s="9">
        <f>IF(E49&gt;0,-5,J39+D99)</f>
        <v>-5</v>
      </c>
      <c r="L39" s="9"/>
      <c r="M39" s="9"/>
      <c r="N39" s="3"/>
      <c r="O39" s="3"/>
      <c r="P39" s="3"/>
      <c r="Q39" s="3"/>
      <c r="R39" s="3"/>
      <c r="S39" s="3"/>
      <c r="T39" s="3"/>
    </row>
    <row r="40" spans="1:20" ht="12.75">
      <c r="A40" s="9">
        <f t="shared" si="7"/>
        <v>26</v>
      </c>
      <c r="B40" s="9">
        <f t="shared" si="9"/>
        <v>390</v>
      </c>
      <c r="C40" s="9">
        <f t="shared" si="1"/>
        <v>-0.9659258262890683</v>
      </c>
      <c r="D40" s="9">
        <f t="shared" si="10"/>
        <v>0</v>
      </c>
      <c r="E40" s="9">
        <f t="shared" si="3"/>
        <v>-5</v>
      </c>
      <c r="F40" s="9">
        <f t="shared" si="4"/>
        <v>-5</v>
      </c>
      <c r="G40" s="9">
        <v>86</v>
      </c>
      <c r="H40" s="9">
        <f t="shared" si="8"/>
        <v>510</v>
      </c>
      <c r="I40" s="9">
        <f t="shared" si="5"/>
        <v>0</v>
      </c>
      <c r="J40" s="9">
        <f t="shared" si="6"/>
        <v>0</v>
      </c>
      <c r="K40" s="9">
        <f>IF(E48&gt;0,-5,J40+D100)</f>
        <v>-5</v>
      </c>
      <c r="L40" s="9"/>
      <c r="M40" s="9"/>
      <c r="N40" s="3"/>
      <c r="O40" s="3"/>
      <c r="P40" s="3"/>
      <c r="Q40" s="3"/>
      <c r="R40" s="3"/>
      <c r="S40" s="3"/>
      <c r="T40" s="3"/>
    </row>
    <row r="41" spans="1:20" ht="12.75">
      <c r="A41" s="9">
        <f t="shared" si="7"/>
        <v>27</v>
      </c>
      <c r="B41" s="9">
        <f t="shared" si="9"/>
        <v>405</v>
      </c>
      <c r="C41" s="9">
        <f t="shared" si="1"/>
        <v>-1</v>
      </c>
      <c r="D41" s="9">
        <f t="shared" si="10"/>
        <v>0</v>
      </c>
      <c r="E41" s="9">
        <f t="shared" si="3"/>
        <v>-5</v>
      </c>
      <c r="F41" s="9">
        <f t="shared" si="4"/>
        <v>-5</v>
      </c>
      <c r="G41" s="9">
        <v>87</v>
      </c>
      <c r="H41" s="9">
        <f t="shared" si="8"/>
        <v>495</v>
      </c>
      <c r="I41" s="9">
        <f t="shared" si="5"/>
        <v>0</v>
      </c>
      <c r="J41" s="9">
        <f t="shared" si="6"/>
        <v>0</v>
      </c>
      <c r="K41" s="9">
        <f>IF(E47&gt;0,-5,J41+D101)</f>
        <v>0</v>
      </c>
      <c r="L41" s="9"/>
      <c r="M41" s="9"/>
      <c r="N41" s="3"/>
      <c r="O41" s="3"/>
      <c r="P41" s="3"/>
      <c r="Q41" s="3"/>
      <c r="R41" s="3"/>
      <c r="S41" s="3"/>
      <c r="T41" s="3"/>
    </row>
    <row r="42" spans="1:20" ht="12.75">
      <c r="A42" s="9">
        <f t="shared" si="7"/>
        <v>28</v>
      </c>
      <c r="B42" s="9">
        <f t="shared" si="9"/>
        <v>420</v>
      </c>
      <c r="C42" s="9">
        <f t="shared" si="1"/>
        <v>-0.9659258262890683</v>
      </c>
      <c r="D42" s="9">
        <f t="shared" si="10"/>
        <v>0</v>
      </c>
      <c r="E42" s="9">
        <f t="shared" si="3"/>
        <v>-5</v>
      </c>
      <c r="F42" s="9">
        <f t="shared" si="4"/>
        <v>-5</v>
      </c>
      <c r="G42" s="9">
        <v>88</v>
      </c>
      <c r="H42" s="9">
        <f t="shared" si="8"/>
        <v>480</v>
      </c>
      <c r="I42" s="9">
        <f t="shared" si="5"/>
        <v>0</v>
      </c>
      <c r="J42" s="9">
        <f t="shared" si="6"/>
        <v>0</v>
      </c>
      <c r="K42" s="9">
        <f>IF(E46&gt;0,-5,J42+D102)</f>
        <v>0</v>
      </c>
      <c r="L42" s="9"/>
      <c r="M42" s="9"/>
      <c r="N42" s="3"/>
      <c r="O42" s="3"/>
      <c r="P42" s="3"/>
      <c r="Q42" s="3"/>
      <c r="R42" s="3"/>
      <c r="S42" s="3"/>
      <c r="T42" s="3"/>
    </row>
    <row r="43" spans="1:20" ht="12.75">
      <c r="A43" s="9">
        <f t="shared" si="7"/>
        <v>29</v>
      </c>
      <c r="B43" s="9">
        <f t="shared" si="9"/>
        <v>435</v>
      </c>
      <c r="C43" s="9">
        <f t="shared" si="1"/>
        <v>-0.8660254037844386</v>
      </c>
      <c r="D43" s="9">
        <f t="shared" si="10"/>
        <v>0</v>
      </c>
      <c r="E43" s="9">
        <f t="shared" si="3"/>
        <v>-5</v>
      </c>
      <c r="F43" s="9">
        <f t="shared" si="4"/>
        <v>-5</v>
      </c>
      <c r="G43" s="9">
        <v>89</v>
      </c>
      <c r="H43" s="9">
        <f t="shared" si="8"/>
        <v>465</v>
      </c>
      <c r="I43" s="9">
        <f t="shared" si="5"/>
        <v>0</v>
      </c>
      <c r="J43" s="9">
        <f t="shared" si="6"/>
        <v>0</v>
      </c>
      <c r="K43" s="9">
        <f>IF(E45&gt;0,-5,J43+D103)</f>
        <v>0</v>
      </c>
      <c r="L43" s="9"/>
      <c r="M43" s="9"/>
      <c r="N43" s="3"/>
      <c r="O43" s="3"/>
      <c r="P43" s="3"/>
      <c r="Q43" s="3"/>
      <c r="R43" s="3"/>
      <c r="S43" s="3"/>
      <c r="T43" s="3"/>
    </row>
    <row r="44" spans="1:20" ht="12.75">
      <c r="A44" s="9">
        <f t="shared" si="7"/>
        <v>30</v>
      </c>
      <c r="B44" s="9">
        <f t="shared" si="9"/>
        <v>450</v>
      </c>
      <c r="C44" s="9">
        <f t="shared" si="1"/>
        <v>-0.7071067811865475</v>
      </c>
      <c r="D44" s="9">
        <f t="shared" si="10"/>
        <v>0</v>
      </c>
      <c r="E44" s="9">
        <f t="shared" si="3"/>
        <v>-5</v>
      </c>
      <c r="F44" s="9">
        <f t="shared" si="4"/>
        <v>-5</v>
      </c>
      <c r="G44" s="9">
        <v>90</v>
      </c>
      <c r="H44" s="9">
        <f t="shared" si="8"/>
        <v>450</v>
      </c>
      <c r="I44" s="9">
        <f t="shared" si="5"/>
        <v>0</v>
      </c>
      <c r="J44" s="9">
        <f t="shared" si="6"/>
        <v>0</v>
      </c>
      <c r="K44" s="9">
        <f>IF(E44&gt;0,-5,J44+D104)</f>
        <v>0</v>
      </c>
      <c r="L44" s="9"/>
      <c r="M44" s="9"/>
      <c r="N44" s="3"/>
      <c r="O44" s="3"/>
      <c r="P44" s="3"/>
      <c r="Q44" s="3"/>
      <c r="R44" s="3"/>
      <c r="S44" s="3"/>
      <c r="T44" s="3"/>
    </row>
    <row r="45" spans="1:20" ht="12.75">
      <c r="A45" s="9">
        <f t="shared" si="7"/>
        <v>31</v>
      </c>
      <c r="B45" s="9">
        <f t="shared" si="9"/>
        <v>465</v>
      </c>
      <c r="C45" s="9">
        <f t="shared" si="1"/>
        <v>-0.49999999999999994</v>
      </c>
      <c r="D45" s="9">
        <f t="shared" si="10"/>
        <v>0</v>
      </c>
      <c r="E45" s="9">
        <f t="shared" si="3"/>
        <v>-5</v>
      </c>
      <c r="F45" s="9">
        <f t="shared" si="4"/>
        <v>-5</v>
      </c>
      <c r="G45" s="9">
        <v>91</v>
      </c>
      <c r="H45" s="9">
        <f t="shared" si="8"/>
        <v>435</v>
      </c>
      <c r="I45" s="9">
        <f t="shared" si="5"/>
        <v>0</v>
      </c>
      <c r="J45" s="9">
        <f t="shared" si="6"/>
        <v>0</v>
      </c>
      <c r="K45" s="9">
        <f>IF(E43&gt;0,-5,J45+D105)</f>
        <v>0</v>
      </c>
      <c r="L45" s="9"/>
      <c r="M45" s="9"/>
      <c r="N45" s="3"/>
      <c r="O45" s="3"/>
      <c r="P45" s="3"/>
      <c r="Q45" s="3"/>
      <c r="R45" s="3"/>
      <c r="S45" s="3"/>
      <c r="T45" s="3"/>
    </row>
    <row r="46" spans="1:20" ht="12.75">
      <c r="A46" s="9">
        <f t="shared" si="7"/>
        <v>32</v>
      </c>
      <c r="B46" s="9">
        <f t="shared" si="9"/>
        <v>480</v>
      </c>
      <c r="C46" s="9">
        <f t="shared" si="1"/>
        <v>-0.25881904510252074</v>
      </c>
      <c r="D46" s="9">
        <f t="shared" si="10"/>
        <v>0</v>
      </c>
      <c r="E46" s="9">
        <f t="shared" si="3"/>
        <v>-5</v>
      </c>
      <c r="F46" s="9">
        <f t="shared" si="4"/>
        <v>-5</v>
      </c>
      <c r="G46" s="9">
        <v>92</v>
      </c>
      <c r="H46" s="9">
        <f t="shared" si="8"/>
        <v>420</v>
      </c>
      <c r="I46" s="9">
        <f t="shared" si="5"/>
        <v>0</v>
      </c>
      <c r="J46" s="9">
        <f t="shared" si="6"/>
        <v>0</v>
      </c>
      <c r="K46" s="9">
        <f>IF(E42&gt;0,-5,J46+D106)</f>
        <v>0</v>
      </c>
      <c r="L46" s="9"/>
      <c r="M46" s="9"/>
      <c r="N46" s="3"/>
      <c r="O46" s="3"/>
      <c r="P46" s="3"/>
      <c r="Q46" s="3"/>
      <c r="R46" s="3"/>
      <c r="S46" s="3"/>
      <c r="T46" s="3"/>
    </row>
    <row r="47" spans="1:20" ht="12.75">
      <c r="A47" s="9">
        <f t="shared" si="7"/>
        <v>33</v>
      </c>
      <c r="B47" s="9">
        <f t="shared" si="9"/>
        <v>495</v>
      </c>
      <c r="C47" s="9">
        <f t="shared" si="1"/>
        <v>0</v>
      </c>
      <c r="D47" s="9">
        <f t="shared" si="10"/>
        <v>0</v>
      </c>
      <c r="E47" s="9">
        <f t="shared" si="3"/>
        <v>-5</v>
      </c>
      <c r="F47" s="9">
        <f t="shared" si="4"/>
        <v>-5</v>
      </c>
      <c r="G47" s="9">
        <v>93</v>
      </c>
      <c r="H47" s="9">
        <f t="shared" si="8"/>
        <v>405</v>
      </c>
      <c r="I47" s="9">
        <f t="shared" si="5"/>
        <v>0</v>
      </c>
      <c r="J47" s="9">
        <f t="shared" si="6"/>
        <v>0</v>
      </c>
      <c r="K47" s="9">
        <f>IF(E41&gt;0,-5,J47+D107)</f>
        <v>0</v>
      </c>
      <c r="L47" s="9"/>
      <c r="M47" s="9"/>
      <c r="N47" s="3"/>
      <c r="O47" s="3"/>
      <c r="P47" s="3"/>
      <c r="Q47" s="3"/>
      <c r="R47" s="3"/>
      <c r="S47" s="3"/>
      <c r="T47" s="3"/>
    </row>
    <row r="48" spans="1:20" ht="12.75">
      <c r="A48" s="9">
        <f t="shared" si="7"/>
        <v>34</v>
      </c>
      <c r="B48" s="9">
        <f t="shared" si="9"/>
        <v>510</v>
      </c>
      <c r="C48" s="9">
        <f t="shared" si="1"/>
        <v>0.25881904510252074</v>
      </c>
      <c r="D48" s="9">
        <f t="shared" si="10"/>
        <v>0.25881904510252074</v>
      </c>
      <c r="E48" s="9">
        <f t="shared" si="3"/>
        <v>0.25881904510252074</v>
      </c>
      <c r="F48" s="9">
        <f t="shared" si="4"/>
        <v>0.25881904510252074</v>
      </c>
      <c r="G48" s="9">
        <v>94</v>
      </c>
      <c r="H48" s="9">
        <f t="shared" si="8"/>
        <v>390</v>
      </c>
      <c r="I48" s="9">
        <f t="shared" si="5"/>
        <v>0</v>
      </c>
      <c r="J48" s="9">
        <f t="shared" si="6"/>
        <v>0</v>
      </c>
      <c r="K48" s="9">
        <f>IF(E40&gt;0,-5,J48+D108)</f>
        <v>0</v>
      </c>
      <c r="L48" s="9"/>
      <c r="M48" s="9"/>
      <c r="N48" s="3"/>
      <c r="O48" s="3"/>
      <c r="P48" s="3"/>
      <c r="Q48" s="3"/>
      <c r="R48" s="3"/>
      <c r="S48" s="3"/>
      <c r="T48" s="3"/>
    </row>
    <row r="49" spans="1:20" ht="12.75">
      <c r="A49" s="9">
        <f t="shared" si="7"/>
        <v>35</v>
      </c>
      <c r="B49" s="9">
        <f t="shared" si="9"/>
        <v>525</v>
      </c>
      <c r="C49" s="9">
        <f t="shared" si="1"/>
        <v>0.49999999999999994</v>
      </c>
      <c r="D49" s="9">
        <f t="shared" si="10"/>
        <v>0.49999999999999994</v>
      </c>
      <c r="E49" s="9">
        <f t="shared" si="3"/>
        <v>0.49999999999999994</v>
      </c>
      <c r="F49" s="9">
        <f t="shared" si="4"/>
        <v>0.49999999999999994</v>
      </c>
      <c r="G49" s="9">
        <v>95</v>
      </c>
      <c r="H49" s="9">
        <f t="shared" si="8"/>
        <v>375</v>
      </c>
      <c r="I49" s="9">
        <f t="shared" si="5"/>
        <v>0</v>
      </c>
      <c r="J49" s="9">
        <f t="shared" si="6"/>
        <v>0</v>
      </c>
      <c r="K49" s="9">
        <f>IF(E39&gt;0,-5,J49+D109)</f>
        <v>0</v>
      </c>
      <c r="L49" s="9"/>
      <c r="M49" s="9"/>
      <c r="N49" s="3"/>
      <c r="O49" s="3"/>
      <c r="P49" s="3"/>
      <c r="Q49" s="3"/>
      <c r="R49" s="3"/>
      <c r="S49" s="3"/>
      <c r="T49" s="3"/>
    </row>
    <row r="50" spans="1:20" ht="12.75">
      <c r="A50" s="9">
        <f t="shared" si="7"/>
        <v>36</v>
      </c>
      <c r="B50" s="9">
        <f t="shared" si="9"/>
        <v>540</v>
      </c>
      <c r="C50" s="9">
        <f t="shared" si="1"/>
        <v>0.7071067811865475</v>
      </c>
      <c r="D50" s="9">
        <f t="shared" si="10"/>
        <v>0.7071067811865475</v>
      </c>
      <c r="E50" s="9">
        <f t="shared" si="3"/>
        <v>0.7071067811865475</v>
      </c>
      <c r="F50" s="9">
        <f t="shared" si="4"/>
        <v>0.7071067811865475</v>
      </c>
      <c r="G50" s="9">
        <v>96</v>
      </c>
      <c r="H50" s="9">
        <f t="shared" si="8"/>
        <v>360</v>
      </c>
      <c r="I50" s="9">
        <f t="shared" si="5"/>
        <v>0</v>
      </c>
      <c r="J50" s="9">
        <f t="shared" si="6"/>
        <v>0</v>
      </c>
      <c r="K50" s="9">
        <f>IF(E38&gt;0,-5,J50+D110)</f>
        <v>0</v>
      </c>
      <c r="L50" s="9"/>
      <c r="M50" s="9"/>
      <c r="N50" s="3"/>
      <c r="O50" s="3"/>
      <c r="P50" s="3"/>
      <c r="Q50" s="3"/>
      <c r="R50" s="3"/>
      <c r="S50" s="3"/>
      <c r="T50" s="3"/>
    </row>
    <row r="51" spans="1:20" ht="12.75">
      <c r="A51" s="9">
        <f t="shared" si="7"/>
        <v>37</v>
      </c>
      <c r="B51" s="9">
        <f t="shared" si="9"/>
        <v>555</v>
      </c>
      <c r="C51" s="9">
        <f t="shared" si="1"/>
        <v>0.8660254037844386</v>
      </c>
      <c r="D51" s="9">
        <f t="shared" si="10"/>
        <v>0.8660254037844386</v>
      </c>
      <c r="E51" s="9">
        <f t="shared" si="3"/>
        <v>0.8660254037844386</v>
      </c>
      <c r="F51" s="9">
        <f t="shared" si="4"/>
        <v>0.8660254037844386</v>
      </c>
      <c r="G51" s="9">
        <v>97</v>
      </c>
      <c r="H51" s="9">
        <f t="shared" si="8"/>
        <v>345</v>
      </c>
      <c r="I51" s="9">
        <f t="shared" si="5"/>
        <v>0</v>
      </c>
      <c r="J51" s="9">
        <f t="shared" si="6"/>
        <v>0</v>
      </c>
      <c r="K51" s="9">
        <f>IF(E37&gt;0,-5,J51+D111)</f>
        <v>0</v>
      </c>
      <c r="L51" s="9"/>
      <c r="M51" s="9"/>
      <c r="N51" s="3"/>
      <c r="O51" s="3"/>
      <c r="P51" s="3"/>
      <c r="Q51" s="3"/>
      <c r="R51" s="3"/>
      <c r="S51" s="3"/>
      <c r="T51" s="3"/>
    </row>
    <row r="52" spans="1:20" ht="12.75">
      <c r="A52" s="9">
        <f t="shared" si="7"/>
        <v>38</v>
      </c>
      <c r="B52" s="9">
        <f t="shared" si="9"/>
        <v>570</v>
      </c>
      <c r="C52" s="9">
        <f t="shared" si="1"/>
        <v>0.9659258262890683</v>
      </c>
      <c r="D52" s="9">
        <f t="shared" si="10"/>
        <v>0.9659258262890683</v>
      </c>
      <c r="E52" s="9">
        <f t="shared" si="3"/>
        <v>0.9659258262890683</v>
      </c>
      <c r="F52" s="9">
        <f t="shared" si="4"/>
        <v>0.9659258262890683</v>
      </c>
      <c r="G52" s="9">
        <v>98</v>
      </c>
      <c r="H52" s="9">
        <f t="shared" si="8"/>
        <v>330</v>
      </c>
      <c r="I52" s="9">
        <f t="shared" si="5"/>
        <v>0</v>
      </c>
      <c r="J52" s="9">
        <f t="shared" si="6"/>
        <v>0</v>
      </c>
      <c r="K52" s="9">
        <f>IF(E36&gt;0,-5,J52+D112)</f>
        <v>0</v>
      </c>
      <c r="L52" s="9"/>
      <c r="M52" s="9"/>
      <c r="N52" s="3"/>
      <c r="O52" s="3"/>
      <c r="P52" s="3"/>
      <c r="Q52" s="3"/>
      <c r="R52" s="3"/>
      <c r="S52" s="3"/>
      <c r="T52" s="3"/>
    </row>
    <row r="53" spans="1:20" ht="12.75">
      <c r="A53" s="9">
        <f t="shared" si="7"/>
        <v>39</v>
      </c>
      <c r="B53" s="9">
        <f t="shared" si="9"/>
        <v>585</v>
      </c>
      <c r="C53" s="9">
        <f t="shared" si="1"/>
        <v>1</v>
      </c>
      <c r="D53" s="9">
        <f t="shared" si="10"/>
        <v>1</v>
      </c>
      <c r="E53" s="9">
        <f t="shared" si="3"/>
        <v>1</v>
      </c>
      <c r="F53" s="9">
        <f t="shared" si="4"/>
        <v>1</v>
      </c>
      <c r="G53" s="9">
        <v>99</v>
      </c>
      <c r="H53" s="9">
        <f t="shared" si="8"/>
        <v>315</v>
      </c>
      <c r="I53" s="9">
        <f t="shared" si="5"/>
        <v>0</v>
      </c>
      <c r="J53" s="9">
        <f t="shared" si="6"/>
        <v>0</v>
      </c>
      <c r="K53" s="9">
        <f>IF(E35&gt;0,-5,J53+D113)</f>
        <v>0</v>
      </c>
      <c r="L53" s="9" t="s">
        <v>2</v>
      </c>
      <c r="M53" s="9"/>
      <c r="N53" s="3"/>
      <c r="O53" s="3"/>
      <c r="P53" s="3"/>
      <c r="Q53" s="3"/>
      <c r="R53" s="3"/>
      <c r="S53" s="3"/>
      <c r="T53" s="3"/>
    </row>
    <row r="54" spans="1:20" ht="12.75">
      <c r="A54" s="9">
        <f t="shared" si="7"/>
        <v>40</v>
      </c>
      <c r="B54" s="9">
        <f t="shared" si="9"/>
        <v>600</v>
      </c>
      <c r="C54" s="9">
        <f t="shared" si="1"/>
        <v>0.9659258262890683</v>
      </c>
      <c r="D54" s="9">
        <f t="shared" si="10"/>
        <v>0.9659258262890683</v>
      </c>
      <c r="E54" s="9">
        <f t="shared" si="3"/>
        <v>0.9659258262890683</v>
      </c>
      <c r="F54" s="9">
        <f t="shared" si="4"/>
        <v>0.9659258262890683</v>
      </c>
      <c r="G54" s="9">
        <v>100</v>
      </c>
      <c r="H54" s="9">
        <f t="shared" si="8"/>
        <v>300</v>
      </c>
      <c r="I54" s="9">
        <f t="shared" si="5"/>
        <v>0</v>
      </c>
      <c r="J54" s="9">
        <f t="shared" si="6"/>
        <v>0</v>
      </c>
      <c r="K54" s="9">
        <f>IF(E34&gt;0,-5,J54+D114)</f>
        <v>0</v>
      </c>
      <c r="L54" s="9"/>
      <c r="M54" s="9"/>
      <c r="N54" s="3"/>
      <c r="O54" s="3"/>
      <c r="P54" s="3"/>
      <c r="Q54" s="3"/>
      <c r="R54" s="3"/>
      <c r="S54" s="3"/>
      <c r="T54" s="3"/>
    </row>
    <row r="55" spans="1:20" ht="12.75">
      <c r="A55" s="9">
        <f t="shared" si="7"/>
        <v>41</v>
      </c>
      <c r="B55" s="9">
        <f t="shared" si="9"/>
        <v>615</v>
      </c>
      <c r="C55" s="9">
        <f t="shared" si="1"/>
        <v>0.8660254037844387</v>
      </c>
      <c r="D55" s="9">
        <f t="shared" si="10"/>
        <v>0.8660254037844387</v>
      </c>
      <c r="E55" s="9">
        <f t="shared" si="3"/>
        <v>0.8660254037844387</v>
      </c>
      <c r="F55" s="9">
        <f t="shared" si="4"/>
        <v>0.8660254037844387</v>
      </c>
      <c r="G55" s="9">
        <v>101</v>
      </c>
      <c r="H55" s="9">
        <f t="shared" si="8"/>
        <v>285</v>
      </c>
      <c r="I55" s="9">
        <f t="shared" si="5"/>
        <v>0</v>
      </c>
      <c r="J55" s="9">
        <f t="shared" si="6"/>
        <v>0</v>
      </c>
      <c r="K55" s="9">
        <f>IF(E33&gt;0,-5,J55+D115)</f>
        <v>0</v>
      </c>
      <c r="L55" s="9"/>
      <c r="M55" s="9"/>
      <c r="N55" s="3"/>
      <c r="O55" s="3"/>
      <c r="P55" s="3"/>
      <c r="Q55" s="3"/>
      <c r="R55" s="3"/>
      <c r="S55" s="3"/>
      <c r="T55" s="3"/>
    </row>
    <row r="56" spans="1:20" ht="12.75">
      <c r="A56" s="9">
        <f t="shared" si="7"/>
        <v>42</v>
      </c>
      <c r="B56" s="9">
        <f t="shared" si="9"/>
        <v>630</v>
      </c>
      <c r="C56" s="9">
        <f t="shared" si="1"/>
        <v>0.7071067811865476</v>
      </c>
      <c r="D56" s="9">
        <f t="shared" si="10"/>
        <v>0.7071067811865476</v>
      </c>
      <c r="E56" s="9">
        <f t="shared" si="3"/>
        <v>0.7071067811865476</v>
      </c>
      <c r="F56" s="9">
        <f t="shared" si="4"/>
        <v>0.7071067811865476</v>
      </c>
      <c r="G56" s="9">
        <v>102</v>
      </c>
      <c r="H56" s="9">
        <f t="shared" si="8"/>
        <v>270</v>
      </c>
      <c r="I56" s="9">
        <f t="shared" si="5"/>
        <v>0</v>
      </c>
      <c r="J56" s="9">
        <f t="shared" si="6"/>
        <v>0</v>
      </c>
      <c r="K56" s="9">
        <f>IF(E32&gt;0,-5,J56+D116)</f>
        <v>0</v>
      </c>
      <c r="L56" s="9"/>
      <c r="M56" s="9"/>
      <c r="N56" s="3"/>
      <c r="O56" s="3"/>
      <c r="P56" s="3"/>
      <c r="Q56" s="3"/>
      <c r="R56" s="3"/>
      <c r="S56" s="3"/>
      <c r="T56" s="3"/>
    </row>
    <row r="57" spans="1:20" ht="12.75">
      <c r="A57" s="9">
        <f t="shared" si="7"/>
        <v>43</v>
      </c>
      <c r="B57" s="9">
        <f t="shared" si="9"/>
        <v>645</v>
      </c>
      <c r="C57" s="9">
        <f t="shared" si="1"/>
        <v>0.49999999999999994</v>
      </c>
      <c r="D57" s="9">
        <f t="shared" si="10"/>
        <v>0.49999999999999994</v>
      </c>
      <c r="E57" s="9">
        <f t="shared" si="3"/>
        <v>0.49999999999999994</v>
      </c>
      <c r="F57" s="9">
        <f t="shared" si="4"/>
        <v>0.49999999999999994</v>
      </c>
      <c r="G57" s="9">
        <v>103</v>
      </c>
      <c r="H57" s="9">
        <f t="shared" si="8"/>
        <v>255</v>
      </c>
      <c r="I57" s="9">
        <f t="shared" si="5"/>
        <v>0</v>
      </c>
      <c r="J57" s="9">
        <f t="shared" si="6"/>
        <v>0</v>
      </c>
      <c r="K57" s="9">
        <f>IF(E31&gt;0,-5,J57+D117)</f>
        <v>0</v>
      </c>
      <c r="L57" s="9"/>
      <c r="M57" s="9"/>
      <c r="N57" s="3"/>
      <c r="O57" s="3"/>
      <c r="P57" s="3"/>
      <c r="Q57" s="3"/>
      <c r="R57" s="3"/>
      <c r="S57" s="3"/>
      <c r="T57" s="3"/>
    </row>
    <row r="58" spans="1:20" ht="12.75">
      <c r="A58" s="9">
        <f t="shared" si="7"/>
        <v>44</v>
      </c>
      <c r="B58" s="9">
        <f t="shared" si="9"/>
        <v>660</v>
      </c>
      <c r="C58" s="9">
        <f t="shared" si="1"/>
        <v>0.258819045102521</v>
      </c>
      <c r="D58" s="9">
        <f t="shared" si="10"/>
        <v>0.258819045102521</v>
      </c>
      <c r="E58" s="9">
        <f t="shared" si="3"/>
        <v>0.258819045102521</v>
      </c>
      <c r="F58" s="9">
        <f t="shared" si="4"/>
        <v>0.258819045102521</v>
      </c>
      <c r="G58" s="9">
        <v>104</v>
      </c>
      <c r="H58" s="9">
        <f t="shared" si="8"/>
        <v>240</v>
      </c>
      <c r="I58" s="9">
        <f t="shared" si="5"/>
        <v>0</v>
      </c>
      <c r="J58" s="9">
        <f t="shared" si="6"/>
        <v>0</v>
      </c>
      <c r="K58" s="9">
        <f>IF(E30&gt;0,-5,J58+D118)</f>
        <v>0</v>
      </c>
      <c r="L58" s="9"/>
      <c r="M58" s="9"/>
      <c r="N58" s="3"/>
      <c r="O58" s="3"/>
      <c r="P58" s="3"/>
      <c r="Q58" s="3"/>
      <c r="R58" s="3"/>
      <c r="S58" s="3"/>
      <c r="T58" s="3"/>
    </row>
    <row r="59" spans="1:20" ht="12.75">
      <c r="A59" s="9">
        <f t="shared" si="7"/>
        <v>45</v>
      </c>
      <c r="B59" s="9">
        <f t="shared" si="9"/>
        <v>675</v>
      </c>
      <c r="C59" s="9">
        <f t="shared" si="1"/>
        <v>1.22514845490862E-16</v>
      </c>
      <c r="D59" s="9">
        <f t="shared" si="10"/>
        <v>1.22514845490862E-16</v>
      </c>
      <c r="E59" s="9">
        <f t="shared" si="3"/>
        <v>1.22514845490862E-16</v>
      </c>
      <c r="F59" s="9">
        <f t="shared" si="4"/>
        <v>1.22514845490862E-16</v>
      </c>
      <c r="G59" s="9">
        <v>105</v>
      </c>
      <c r="H59" s="9">
        <f t="shared" si="8"/>
        <v>225</v>
      </c>
      <c r="I59" s="9">
        <f t="shared" si="5"/>
        <v>0</v>
      </c>
      <c r="J59" s="9">
        <f t="shared" si="6"/>
        <v>0</v>
      </c>
      <c r="K59" s="9">
        <f>IF(E29&gt;0,-5,J59+D119)</f>
        <v>0</v>
      </c>
      <c r="L59" s="9"/>
      <c r="M59" s="9"/>
      <c r="N59" s="3"/>
      <c r="O59" s="3"/>
      <c r="P59" s="3"/>
      <c r="Q59" s="3"/>
      <c r="R59" s="3"/>
      <c r="S59" s="3"/>
      <c r="T59" s="3"/>
    </row>
    <row r="60" spans="1:20" ht="12.75">
      <c r="A60" s="9">
        <f t="shared" si="7"/>
        <v>46</v>
      </c>
      <c r="B60" s="9">
        <f t="shared" si="9"/>
        <v>690</v>
      </c>
      <c r="C60" s="9">
        <f t="shared" si="1"/>
        <v>0</v>
      </c>
      <c r="D60" s="9">
        <f t="shared" si="10"/>
        <v>0</v>
      </c>
      <c r="E60" s="9">
        <f t="shared" si="3"/>
        <v>-5</v>
      </c>
      <c r="F60" s="9">
        <f t="shared" si="4"/>
        <v>-5</v>
      </c>
      <c r="G60" s="9">
        <v>106</v>
      </c>
      <c r="H60" s="9">
        <f t="shared" si="8"/>
        <v>210</v>
      </c>
      <c r="I60" s="9">
        <f t="shared" si="5"/>
        <v>0</v>
      </c>
      <c r="J60" s="9">
        <f t="shared" si="6"/>
        <v>0</v>
      </c>
      <c r="K60" s="9">
        <f>IF(E28&gt;0,-5,J60+D120)</f>
        <v>0</v>
      </c>
      <c r="L60" s="9"/>
      <c r="M60" s="9"/>
      <c r="N60" s="3"/>
      <c r="O60" s="3"/>
      <c r="P60" s="3"/>
      <c r="Q60" s="3"/>
      <c r="R60" s="3"/>
      <c r="S60" s="3"/>
      <c r="T60" s="3"/>
    </row>
    <row r="61" spans="1:20" ht="12.75">
      <c r="A61" s="9">
        <f t="shared" si="7"/>
        <v>47</v>
      </c>
      <c r="B61" s="9">
        <f t="shared" si="9"/>
        <v>705</v>
      </c>
      <c r="C61" s="9">
        <f t="shared" si="1"/>
        <v>0</v>
      </c>
      <c r="D61" s="9">
        <f t="shared" si="10"/>
        <v>0</v>
      </c>
      <c r="E61" s="9">
        <f t="shared" si="3"/>
        <v>-5</v>
      </c>
      <c r="F61" s="9">
        <f t="shared" si="4"/>
        <v>-5</v>
      </c>
      <c r="G61" s="9">
        <v>107</v>
      </c>
      <c r="H61" s="9">
        <f t="shared" si="8"/>
        <v>195</v>
      </c>
      <c r="I61" s="9">
        <f t="shared" si="5"/>
        <v>0</v>
      </c>
      <c r="J61" s="9">
        <f t="shared" si="6"/>
        <v>0</v>
      </c>
      <c r="K61" s="9">
        <f>IF(E27&gt;0,-5,J61+D121)</f>
        <v>0</v>
      </c>
      <c r="L61" s="9"/>
      <c r="M61" s="9"/>
      <c r="N61" s="3"/>
      <c r="O61" s="3"/>
      <c r="P61" s="3"/>
      <c r="Q61" s="3"/>
      <c r="R61" s="3"/>
      <c r="S61" s="3"/>
      <c r="T61" s="3"/>
    </row>
    <row r="62" spans="1:20" ht="12.75">
      <c r="A62" s="9">
        <f t="shared" si="7"/>
        <v>48</v>
      </c>
      <c r="B62" s="9">
        <f t="shared" si="9"/>
        <v>720</v>
      </c>
      <c r="C62" s="9">
        <f t="shared" si="1"/>
        <v>0</v>
      </c>
      <c r="D62" s="9">
        <f t="shared" si="10"/>
        <v>0</v>
      </c>
      <c r="E62" s="9">
        <f t="shared" si="3"/>
        <v>-5</v>
      </c>
      <c r="F62" s="9">
        <f t="shared" si="4"/>
        <v>-5</v>
      </c>
      <c r="G62" s="9">
        <v>108</v>
      </c>
      <c r="H62" s="9">
        <f t="shared" si="8"/>
        <v>180</v>
      </c>
      <c r="I62" s="9">
        <f t="shared" si="5"/>
        <v>0</v>
      </c>
      <c r="J62" s="9">
        <f t="shared" si="6"/>
        <v>0</v>
      </c>
      <c r="K62" s="9">
        <f>IF(E26&gt;0,-5,J62+D122)</f>
        <v>0</v>
      </c>
      <c r="L62" s="9"/>
      <c r="M62" s="9"/>
      <c r="N62" s="3"/>
      <c r="O62" s="3"/>
      <c r="P62" s="3"/>
      <c r="Q62" s="3"/>
      <c r="R62" s="3"/>
      <c r="S62" s="3"/>
      <c r="T62" s="3"/>
    </row>
    <row r="63" spans="1:20" ht="12.75">
      <c r="A63" s="9">
        <f t="shared" si="7"/>
        <v>49</v>
      </c>
      <c r="B63" s="9">
        <f t="shared" si="9"/>
        <v>735</v>
      </c>
      <c r="C63" s="9">
        <f t="shared" si="1"/>
        <v>0</v>
      </c>
      <c r="D63" s="9">
        <f t="shared" si="10"/>
        <v>0</v>
      </c>
      <c r="E63" s="9">
        <f t="shared" si="3"/>
        <v>-5</v>
      </c>
      <c r="F63" s="9">
        <f>IF($I$6&gt;71,-5,E63)</f>
        <v>-5</v>
      </c>
      <c r="G63" s="9">
        <v>109</v>
      </c>
      <c r="H63" s="9">
        <f t="shared" si="8"/>
        <v>165</v>
      </c>
      <c r="I63" s="9">
        <f t="shared" si="5"/>
        <v>0</v>
      </c>
      <c r="J63" s="9">
        <f t="shared" si="6"/>
        <v>0</v>
      </c>
      <c r="K63" s="9">
        <f>IF(E25&gt;0,-5,J63+D123)</f>
        <v>0</v>
      </c>
      <c r="L63" s="9"/>
      <c r="M63" s="9"/>
      <c r="N63" s="3"/>
      <c r="O63" s="3"/>
      <c r="P63" s="3"/>
      <c r="Q63" s="3"/>
      <c r="R63" s="3"/>
      <c r="S63" s="3"/>
      <c r="T63" s="3"/>
    </row>
    <row r="64" spans="1:20" ht="12.75">
      <c r="A64" s="9">
        <f t="shared" si="7"/>
        <v>50</v>
      </c>
      <c r="B64" s="9">
        <f t="shared" si="9"/>
        <v>750</v>
      </c>
      <c r="C64" s="9">
        <f t="shared" si="1"/>
        <v>0</v>
      </c>
      <c r="D64" s="9">
        <f t="shared" si="10"/>
        <v>0</v>
      </c>
      <c r="E64" s="9">
        <f t="shared" si="3"/>
        <v>-5</v>
      </c>
      <c r="F64" s="9">
        <f>IF($I$6&gt;70,-5,E64)</f>
        <v>-5</v>
      </c>
      <c r="G64" s="9">
        <v>110</v>
      </c>
      <c r="H64" s="9">
        <f t="shared" si="8"/>
        <v>150</v>
      </c>
      <c r="I64" s="9">
        <f t="shared" si="5"/>
        <v>0</v>
      </c>
      <c r="J64" s="9">
        <f t="shared" si="6"/>
        <v>0</v>
      </c>
      <c r="K64" s="9">
        <f>IF(E24&gt;0,-5,J64+D124)</f>
        <v>0</v>
      </c>
      <c r="L64" s="9"/>
      <c r="M64" s="9"/>
      <c r="N64" s="3"/>
      <c r="O64" s="3"/>
      <c r="P64" s="3"/>
      <c r="Q64" s="3"/>
      <c r="R64" s="3"/>
      <c r="S64" s="3"/>
      <c r="T64" s="3"/>
    </row>
    <row r="65" spans="1:20" ht="12.75">
      <c r="A65" s="9">
        <f t="shared" si="7"/>
        <v>51</v>
      </c>
      <c r="B65" s="9">
        <f t="shared" si="9"/>
        <v>765</v>
      </c>
      <c r="C65" s="9">
        <f t="shared" si="1"/>
        <v>0</v>
      </c>
      <c r="D65" s="9">
        <f t="shared" si="10"/>
        <v>0</v>
      </c>
      <c r="E65" s="9">
        <f t="shared" si="3"/>
        <v>-5</v>
      </c>
      <c r="F65" s="9">
        <f>IF($I$6&gt;69,-5,E65)</f>
        <v>-5</v>
      </c>
      <c r="G65" s="9">
        <v>111</v>
      </c>
      <c r="H65" s="9">
        <f t="shared" si="8"/>
        <v>135</v>
      </c>
      <c r="I65" s="9">
        <f t="shared" si="5"/>
        <v>0</v>
      </c>
      <c r="J65" s="9">
        <f t="shared" si="6"/>
        <v>0</v>
      </c>
      <c r="K65" s="9">
        <f>IF(E23&gt;0,-5,J65+D125)</f>
        <v>0</v>
      </c>
      <c r="L65" s="9"/>
      <c r="M65" s="9"/>
      <c r="N65" s="3"/>
      <c r="O65" s="3"/>
      <c r="P65" s="3"/>
      <c r="Q65" s="3"/>
      <c r="R65" s="3"/>
      <c r="S65" s="3"/>
      <c r="T65" s="3"/>
    </row>
    <row r="66" spans="1:20" ht="12.75">
      <c r="A66" s="9">
        <f t="shared" si="7"/>
        <v>52</v>
      </c>
      <c r="B66" s="9">
        <f t="shared" si="9"/>
        <v>780</v>
      </c>
      <c r="C66" s="9">
        <f t="shared" si="1"/>
        <v>0</v>
      </c>
      <c r="D66" s="9">
        <f t="shared" si="10"/>
        <v>0</v>
      </c>
      <c r="E66" s="9">
        <f t="shared" si="3"/>
        <v>-5</v>
      </c>
      <c r="F66" s="9">
        <f>IF($I$6&gt;68,-5,E66)</f>
        <v>-5</v>
      </c>
      <c r="G66" s="9">
        <v>112</v>
      </c>
      <c r="H66" s="9">
        <f t="shared" si="8"/>
        <v>120</v>
      </c>
      <c r="I66" s="9">
        <f t="shared" si="5"/>
        <v>0</v>
      </c>
      <c r="J66" s="9">
        <f t="shared" si="6"/>
        <v>0</v>
      </c>
      <c r="K66" s="9">
        <f>IF(E22&gt;0,-5,J66+D126)</f>
        <v>0</v>
      </c>
      <c r="L66" s="9" t="s">
        <v>2</v>
      </c>
      <c r="M66" s="9"/>
      <c r="N66" s="3"/>
      <c r="O66" s="3"/>
      <c r="P66" s="3"/>
      <c r="Q66" s="3"/>
      <c r="R66" s="3"/>
      <c r="S66" s="3"/>
      <c r="T66" s="3"/>
    </row>
    <row r="67" spans="1:20" ht="12.75">
      <c r="A67" s="9">
        <f t="shared" si="7"/>
        <v>53</v>
      </c>
      <c r="B67" s="9">
        <f t="shared" si="9"/>
        <v>795</v>
      </c>
      <c r="C67" s="9">
        <f t="shared" si="1"/>
        <v>0</v>
      </c>
      <c r="D67" s="9">
        <f t="shared" si="10"/>
        <v>0</v>
      </c>
      <c r="E67" s="9">
        <f t="shared" si="3"/>
        <v>-5</v>
      </c>
      <c r="F67" s="9">
        <f>IF($I$6&gt;67,-5,E67)</f>
        <v>-5</v>
      </c>
      <c r="G67" s="9">
        <v>113</v>
      </c>
      <c r="H67" s="9">
        <f t="shared" si="8"/>
        <v>105</v>
      </c>
      <c r="I67" s="9">
        <f t="shared" si="5"/>
        <v>0</v>
      </c>
      <c r="J67" s="9">
        <f t="shared" si="6"/>
        <v>0</v>
      </c>
      <c r="K67" s="9">
        <f>IF(E21&gt;0,-5,J67+D127)</f>
        <v>0</v>
      </c>
      <c r="L67" s="9"/>
      <c r="M67" s="9"/>
      <c r="N67" s="3"/>
      <c r="O67" s="3"/>
      <c r="P67" s="3"/>
      <c r="Q67" s="3"/>
      <c r="R67" s="3"/>
      <c r="S67" s="3"/>
      <c r="T67" s="3"/>
    </row>
    <row r="68" spans="1:20" ht="12.75">
      <c r="A68" s="9">
        <f t="shared" si="7"/>
        <v>54</v>
      </c>
      <c r="B68" s="9">
        <f t="shared" si="9"/>
        <v>810</v>
      </c>
      <c r="C68" s="9">
        <f t="shared" si="1"/>
        <v>0</v>
      </c>
      <c r="D68" s="9">
        <f t="shared" si="10"/>
        <v>0</v>
      </c>
      <c r="E68" s="9">
        <f t="shared" si="3"/>
        <v>-5</v>
      </c>
      <c r="F68" s="9">
        <f>IF($I$6&gt;66,-5,E68)</f>
        <v>-5</v>
      </c>
      <c r="G68" s="9">
        <v>114</v>
      </c>
      <c r="H68" s="9">
        <f t="shared" si="8"/>
        <v>90</v>
      </c>
      <c r="I68" s="9">
        <f t="shared" si="5"/>
        <v>0</v>
      </c>
      <c r="J68" s="9">
        <f t="shared" si="6"/>
        <v>0</v>
      </c>
      <c r="K68" s="9">
        <f>IF(E20&gt;0,-5,J68+D128)</f>
        <v>0</v>
      </c>
      <c r="L68" s="9"/>
      <c r="M68" s="9"/>
      <c r="N68" s="3"/>
      <c r="O68" s="3"/>
      <c r="P68" s="3"/>
      <c r="Q68" s="3"/>
      <c r="R68" s="3"/>
      <c r="S68" s="3"/>
      <c r="T68" s="3"/>
    </row>
    <row r="69" spans="1:20" ht="12.75">
      <c r="A69" s="9">
        <f t="shared" si="7"/>
        <v>55</v>
      </c>
      <c r="B69" s="9">
        <f t="shared" si="9"/>
        <v>825</v>
      </c>
      <c r="C69" s="9">
        <f t="shared" si="1"/>
        <v>0</v>
      </c>
      <c r="D69" s="9">
        <f t="shared" si="10"/>
        <v>0</v>
      </c>
      <c r="E69" s="9">
        <f t="shared" si="3"/>
        <v>-5</v>
      </c>
      <c r="F69" s="9">
        <f>IF($I$6&gt;65,-5,E69)</f>
        <v>-5</v>
      </c>
      <c r="G69" s="9">
        <v>115</v>
      </c>
      <c r="H69" s="9">
        <f t="shared" si="8"/>
        <v>75</v>
      </c>
      <c r="I69" s="9">
        <f t="shared" si="5"/>
        <v>0</v>
      </c>
      <c r="J69" s="9">
        <f t="shared" si="6"/>
        <v>0</v>
      </c>
      <c r="K69" s="9">
        <f>IF(E19&gt;0,-5,J69+D129)</f>
        <v>0</v>
      </c>
      <c r="L69" s="9"/>
      <c r="M69" s="9"/>
      <c r="N69" s="3"/>
      <c r="O69" s="3"/>
      <c r="P69" s="3"/>
      <c r="Q69" s="3"/>
      <c r="R69" s="3"/>
      <c r="S69" s="3"/>
      <c r="T69" s="3"/>
    </row>
    <row r="70" spans="1:20" ht="12.75">
      <c r="A70" s="9">
        <f t="shared" si="7"/>
        <v>56</v>
      </c>
      <c r="B70" s="9">
        <f t="shared" si="9"/>
        <v>840</v>
      </c>
      <c r="C70" s="9">
        <f t="shared" si="1"/>
        <v>0</v>
      </c>
      <c r="D70" s="9">
        <f t="shared" si="10"/>
        <v>0</v>
      </c>
      <c r="E70" s="9">
        <f t="shared" si="3"/>
        <v>-5</v>
      </c>
      <c r="F70" s="9">
        <f>IF($I$6&gt;64,-5,E70)</f>
        <v>-5</v>
      </c>
      <c r="G70" s="9">
        <v>116</v>
      </c>
      <c r="H70" s="9">
        <f t="shared" si="8"/>
        <v>60</v>
      </c>
      <c r="I70" s="9">
        <f t="shared" si="5"/>
        <v>0</v>
      </c>
      <c r="J70" s="9">
        <f t="shared" si="6"/>
        <v>0</v>
      </c>
      <c r="K70" s="9">
        <f>IF(E18&gt;0,-5,J70+D130)</f>
        <v>0</v>
      </c>
      <c r="L70" s="9"/>
      <c r="M70" s="9"/>
      <c r="N70" s="3"/>
      <c r="O70" s="3"/>
      <c r="P70" s="3"/>
      <c r="Q70" s="3"/>
      <c r="R70" s="3"/>
      <c r="S70" s="3"/>
      <c r="T70" s="3"/>
    </row>
    <row r="71" spans="1:20" ht="12.75">
      <c r="A71" s="9">
        <f t="shared" si="7"/>
        <v>57</v>
      </c>
      <c r="B71" s="9">
        <f t="shared" si="9"/>
        <v>855</v>
      </c>
      <c r="C71" s="9">
        <f t="shared" si="1"/>
        <v>0</v>
      </c>
      <c r="D71" s="9">
        <f t="shared" si="10"/>
        <v>0</v>
      </c>
      <c r="E71" s="9">
        <f t="shared" si="3"/>
        <v>-5</v>
      </c>
      <c r="F71" s="9">
        <f>IF($I$6&gt;63,-5,E71)</f>
        <v>-5</v>
      </c>
      <c r="G71" s="9">
        <v>117</v>
      </c>
      <c r="H71" s="9">
        <f t="shared" si="8"/>
        <v>45</v>
      </c>
      <c r="I71" s="9">
        <f t="shared" si="5"/>
        <v>0</v>
      </c>
      <c r="J71" s="9">
        <f t="shared" si="6"/>
        <v>0</v>
      </c>
      <c r="K71" s="9">
        <f>IF(E17&gt;0,-5,J71+D131)</f>
        <v>0</v>
      </c>
      <c r="L71" s="9"/>
      <c r="M71" s="9"/>
      <c r="N71" s="3"/>
      <c r="O71" s="3"/>
      <c r="P71" s="3"/>
      <c r="Q71" s="3"/>
      <c r="R71" s="3"/>
      <c r="S71" s="3"/>
      <c r="T71" s="3"/>
    </row>
    <row r="72" spans="1:20" ht="12.75">
      <c r="A72" s="9">
        <f t="shared" si="7"/>
        <v>58</v>
      </c>
      <c r="B72" s="9">
        <f t="shared" si="9"/>
        <v>870</v>
      </c>
      <c r="C72" s="9">
        <f t="shared" si="1"/>
        <v>0</v>
      </c>
      <c r="D72" s="9">
        <f t="shared" si="10"/>
        <v>0</v>
      </c>
      <c r="E72" s="9">
        <f t="shared" si="3"/>
        <v>-5</v>
      </c>
      <c r="F72" s="9">
        <f>IF($I$6&gt;62,-5,E72)</f>
        <v>-5</v>
      </c>
      <c r="G72" s="9">
        <v>118</v>
      </c>
      <c r="H72" s="9">
        <f t="shared" si="8"/>
        <v>30</v>
      </c>
      <c r="I72" s="9">
        <f t="shared" si="5"/>
        <v>0</v>
      </c>
      <c r="J72" s="9">
        <f t="shared" si="6"/>
        <v>0</v>
      </c>
      <c r="K72" s="9">
        <f>IF(E16&gt;0,-5,J72+D132)</f>
        <v>0</v>
      </c>
      <c r="L72" s="9"/>
      <c r="M72" s="9"/>
      <c r="N72" s="3"/>
      <c r="O72" s="3"/>
      <c r="P72" s="3"/>
      <c r="Q72" s="3"/>
      <c r="R72" s="3"/>
      <c r="S72" s="3"/>
      <c r="T72" s="3"/>
    </row>
    <row r="73" spans="1:20" ht="12.75">
      <c r="A73" s="9">
        <f t="shared" si="7"/>
        <v>59</v>
      </c>
      <c r="B73" s="9">
        <f t="shared" si="9"/>
        <v>885</v>
      </c>
      <c r="C73" s="9">
        <f t="shared" si="1"/>
        <v>0</v>
      </c>
      <c r="D73" s="9">
        <f t="shared" si="10"/>
        <v>0</v>
      </c>
      <c r="E73" s="9">
        <f t="shared" si="3"/>
        <v>-5</v>
      </c>
      <c r="F73" s="9">
        <f>IF($I$6&gt;61,-5,E73)</f>
        <v>-5</v>
      </c>
      <c r="G73" s="9">
        <v>119</v>
      </c>
      <c r="H73" s="9">
        <f t="shared" si="8"/>
        <v>15</v>
      </c>
      <c r="I73" s="9">
        <f t="shared" si="5"/>
        <v>0</v>
      </c>
      <c r="J73" s="9">
        <f t="shared" si="6"/>
        <v>0</v>
      </c>
      <c r="K73" s="9">
        <f>IF(E15&gt;0,-5,J73+D133)</f>
        <v>0</v>
      </c>
      <c r="L73" s="9"/>
      <c r="M73" s="9"/>
      <c r="N73" s="3"/>
      <c r="O73" s="3"/>
      <c r="P73" s="3"/>
      <c r="Q73" s="3"/>
      <c r="R73" s="3"/>
      <c r="S73" s="3"/>
      <c r="T73" s="3"/>
    </row>
    <row r="74" spans="1:20" ht="12.75">
      <c r="A74" s="9">
        <f t="shared" si="7"/>
        <v>60</v>
      </c>
      <c r="B74" s="9">
        <f t="shared" si="9"/>
        <v>900</v>
      </c>
      <c r="C74" s="9">
        <f t="shared" si="1"/>
        <v>0</v>
      </c>
      <c r="D74" s="9">
        <f t="shared" si="10"/>
        <v>0</v>
      </c>
      <c r="E74" s="9">
        <f t="shared" si="3"/>
        <v>-5</v>
      </c>
      <c r="F74" s="9">
        <f>IF($I$6&gt;60,-5,E74)</f>
        <v>-5</v>
      </c>
      <c r="G74" s="9">
        <v>120</v>
      </c>
      <c r="H74" s="9">
        <f t="shared" si="8"/>
        <v>0</v>
      </c>
      <c r="I74" s="9">
        <f t="shared" si="5"/>
        <v>0</v>
      </c>
      <c r="J74" s="9">
        <f t="shared" si="6"/>
        <v>0</v>
      </c>
      <c r="K74" s="9">
        <f>IF(E14&gt;0,-5,J74+D134)</f>
        <v>0</v>
      </c>
      <c r="L74" s="9"/>
      <c r="M74" s="9"/>
      <c r="N74" s="3"/>
      <c r="O74" s="3"/>
      <c r="P74" s="3"/>
      <c r="Q74" s="3"/>
      <c r="R74" s="3"/>
      <c r="S74" s="3"/>
      <c r="T74" s="3"/>
    </row>
    <row r="75" spans="1:20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3"/>
      <c r="O75" s="3"/>
      <c r="P75" s="3"/>
      <c r="Q75" s="3"/>
      <c r="R75" s="3"/>
      <c r="S75" s="3"/>
      <c r="T75" s="3"/>
    </row>
    <row r="76" spans="1:20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</sheetData>
  <sheetProtection password="F7AE" sheet="1" objects="1" scenarios="1"/>
  <mergeCells count="1">
    <mergeCell ref="F10:G10"/>
  </mergeCells>
  <conditionalFormatting sqref="D10">
    <cfRule type="cellIs" priority="1" dxfId="0" operator="equal" stopIfTrue="1">
      <formula>"lose"</formula>
    </cfRule>
  </conditionalFormatting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zuhause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Ulf</dc:creator>
  <cp:keywords/>
  <dc:description/>
  <cp:lastModifiedBy>Ulf</cp:lastModifiedBy>
  <dcterms:created xsi:type="dcterms:W3CDTF">2007-05-30T13:56:37Z</dcterms:created>
  <dcterms:modified xsi:type="dcterms:W3CDTF">2007-06-03T10:19:24Z</dcterms:modified>
  <cp:category/>
  <cp:version/>
  <cp:contentType/>
  <cp:contentStatus/>
</cp:coreProperties>
</file>